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RRENTE\FILIPPO\DATA\SCUOLE DI SERVIZIO\I.I.S. L.C.-Ist. Arte di Cetraro\CETRARO ANNO 2019.20\FIS\"/>
    </mc:Choice>
  </mc:AlternateContent>
  <xr:revisionPtr revIDLastSave="0" documentId="8_{C5C5F3DC-9CBB-436B-A322-ECE55169A3D0}" xr6:coauthVersionLast="36" xr6:coauthVersionMax="36" xr10:uidLastSave="{00000000-0000-0000-0000-000000000000}"/>
  <bookViews>
    <workbookView xWindow="0" yWindow="0" windowWidth="28800" windowHeight="12225" xr2:uid="{EAA5C9DC-1483-427C-846F-12BFC5FC9E4C}"/>
  </bookViews>
  <sheets>
    <sheet name="RIEPILOGO" sheetId="1" r:id="rId1"/>
  </sheets>
  <externalReferences>
    <externalReference r:id="rId2"/>
  </externalReferences>
  <definedNames>
    <definedName name="_xlnm.Print_Area" localSheetId="0">RIEPILOGO!$A$1:$L$64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" i="1" l="1"/>
  <c r="J60" i="1"/>
  <c r="L60" i="1" s="1"/>
  <c r="I60" i="1"/>
  <c r="H60" i="1"/>
  <c r="H58" i="1"/>
  <c r="K56" i="1"/>
  <c r="G56" i="1"/>
  <c r="F56" i="1"/>
  <c r="E56" i="1"/>
  <c r="D56" i="1"/>
  <c r="C56" i="1"/>
  <c r="B56" i="1"/>
  <c r="H55" i="1"/>
  <c r="J55" i="1" s="1"/>
  <c r="L55" i="1" s="1"/>
  <c r="H54" i="1"/>
  <c r="H56" i="1" s="1"/>
  <c r="K52" i="1"/>
  <c r="I52" i="1"/>
  <c r="G52" i="1"/>
  <c r="F52" i="1"/>
  <c r="E52" i="1"/>
  <c r="D52" i="1"/>
  <c r="C52" i="1"/>
  <c r="B52" i="1"/>
  <c r="J51" i="1"/>
  <c r="L51" i="1" s="1"/>
  <c r="H51" i="1"/>
  <c r="H50" i="1"/>
  <c r="J50" i="1" s="1"/>
  <c r="L50" i="1" s="1"/>
  <c r="H49" i="1"/>
  <c r="J49" i="1" s="1"/>
  <c r="E47" i="1"/>
  <c r="D47" i="1"/>
  <c r="H47" i="1" s="1"/>
  <c r="E45" i="1"/>
  <c r="H45" i="1" s="1"/>
  <c r="F44" i="1"/>
  <c r="F46" i="1" s="1"/>
  <c r="F48" i="1" s="1"/>
  <c r="E44" i="1"/>
  <c r="E46" i="1" s="1"/>
  <c r="E48" i="1" s="1"/>
  <c r="B44" i="1"/>
  <c r="B46" i="1" s="1"/>
  <c r="B48" i="1" s="1"/>
  <c r="L43" i="1"/>
  <c r="J43" i="1"/>
  <c r="I43" i="1"/>
  <c r="H43" i="1"/>
  <c r="H42" i="1"/>
  <c r="K41" i="1"/>
  <c r="K44" i="1" s="1"/>
  <c r="K46" i="1" s="1"/>
  <c r="K48" i="1" s="1"/>
  <c r="G41" i="1"/>
  <c r="G44" i="1" s="1"/>
  <c r="G46" i="1" s="1"/>
  <c r="G48" i="1" s="1"/>
  <c r="F41" i="1"/>
  <c r="E41" i="1"/>
  <c r="D41" i="1"/>
  <c r="D44" i="1" s="1"/>
  <c r="D46" i="1" s="1"/>
  <c r="D48" i="1" s="1"/>
  <c r="B41" i="1"/>
  <c r="J40" i="1"/>
  <c r="L40" i="1" s="1"/>
  <c r="H40" i="1"/>
  <c r="H39" i="1"/>
  <c r="C39" i="1"/>
  <c r="D38" i="1"/>
  <c r="C38" i="1"/>
  <c r="C41" i="1" s="1"/>
  <c r="C44" i="1" s="1"/>
  <c r="C46" i="1" s="1"/>
  <c r="C48" i="1" s="1"/>
  <c r="L33" i="1"/>
  <c r="J33" i="1"/>
  <c r="I33" i="1"/>
  <c r="H33" i="1"/>
  <c r="G33" i="1"/>
  <c r="F33" i="1"/>
  <c r="E33" i="1"/>
  <c r="B33" i="1"/>
  <c r="A33" i="1"/>
  <c r="J32" i="1"/>
  <c r="I32" i="1"/>
  <c r="H32" i="1"/>
  <c r="G32" i="1"/>
  <c r="F32" i="1"/>
  <c r="E32" i="1"/>
  <c r="L32" i="1" s="1"/>
  <c r="B32" i="1"/>
  <c r="A32" i="1"/>
  <c r="J31" i="1"/>
  <c r="I31" i="1"/>
  <c r="H31" i="1"/>
  <c r="G31" i="1"/>
  <c r="F31" i="1"/>
  <c r="E31" i="1"/>
  <c r="I55" i="1" s="1"/>
  <c r="B31" i="1"/>
  <c r="A31" i="1"/>
  <c r="L30" i="1"/>
  <c r="J30" i="1"/>
  <c r="I30" i="1"/>
  <c r="H30" i="1"/>
  <c r="G30" i="1"/>
  <c r="F30" i="1"/>
  <c r="E30" i="1"/>
  <c r="I54" i="1" s="1"/>
  <c r="I56" i="1" s="1"/>
  <c r="B30" i="1"/>
  <c r="A30" i="1"/>
  <c r="N29" i="1"/>
  <c r="M29" i="1"/>
  <c r="J29" i="1"/>
  <c r="I29" i="1"/>
  <c r="H29" i="1"/>
  <c r="G29" i="1"/>
  <c r="F29" i="1"/>
  <c r="E29" i="1"/>
  <c r="L29" i="1" s="1"/>
  <c r="B29" i="1"/>
  <c r="A29" i="1"/>
  <c r="L28" i="1"/>
  <c r="J28" i="1"/>
  <c r="I28" i="1"/>
  <c r="H28" i="1"/>
  <c r="G28" i="1"/>
  <c r="F28" i="1"/>
  <c r="E28" i="1"/>
  <c r="A28" i="1"/>
  <c r="L27" i="1"/>
  <c r="J27" i="1"/>
  <c r="I27" i="1"/>
  <c r="H27" i="1"/>
  <c r="G27" i="1"/>
  <c r="F27" i="1"/>
  <c r="E27" i="1"/>
  <c r="C27" i="1"/>
  <c r="A27" i="1"/>
  <c r="M26" i="1"/>
  <c r="J26" i="1"/>
  <c r="I26" i="1"/>
  <c r="H26" i="1"/>
  <c r="G26" i="1"/>
  <c r="F26" i="1"/>
  <c r="E26" i="1"/>
  <c r="L26" i="1" s="1"/>
  <c r="C26" i="1"/>
  <c r="A26" i="1"/>
  <c r="M25" i="1"/>
  <c r="L25" i="1"/>
  <c r="J25" i="1"/>
  <c r="I25" i="1"/>
  <c r="H25" i="1"/>
  <c r="G25" i="1"/>
  <c r="F25" i="1"/>
  <c r="E25" i="1"/>
  <c r="D25" i="1"/>
  <c r="A25" i="1"/>
  <c r="L24" i="1"/>
  <c r="D24" i="1"/>
  <c r="A24" i="1"/>
  <c r="L23" i="1"/>
  <c r="J23" i="1"/>
  <c r="I23" i="1"/>
  <c r="H23" i="1"/>
  <c r="G23" i="1"/>
  <c r="F23" i="1"/>
  <c r="E23" i="1"/>
  <c r="D23" i="1"/>
  <c r="A23" i="1"/>
  <c r="M22" i="1"/>
  <c r="J22" i="1"/>
  <c r="I22" i="1"/>
  <c r="H22" i="1"/>
  <c r="G22" i="1"/>
  <c r="F22" i="1"/>
  <c r="E22" i="1"/>
  <c r="L22" i="1" s="1"/>
  <c r="D22" i="1"/>
  <c r="A22" i="1"/>
  <c r="J21" i="1"/>
  <c r="I21" i="1"/>
  <c r="H21" i="1"/>
  <c r="G21" i="1"/>
  <c r="F21" i="1"/>
  <c r="E21" i="1"/>
  <c r="L21" i="1" s="1"/>
  <c r="D21" i="1"/>
  <c r="D34" i="1" s="1"/>
  <c r="A21" i="1"/>
  <c r="L20" i="1"/>
  <c r="J20" i="1"/>
  <c r="I20" i="1"/>
  <c r="H20" i="1"/>
  <c r="G20" i="1"/>
  <c r="F20" i="1"/>
  <c r="E20" i="1"/>
  <c r="I47" i="1" s="1"/>
  <c r="B20" i="1"/>
  <c r="B34" i="1" s="1"/>
  <c r="A20" i="1"/>
  <c r="N19" i="1"/>
  <c r="M19" i="1"/>
  <c r="J19" i="1"/>
  <c r="I19" i="1"/>
  <c r="H19" i="1"/>
  <c r="G19" i="1"/>
  <c r="F19" i="1"/>
  <c r="E19" i="1"/>
  <c r="L19" i="1" s="1"/>
  <c r="C19" i="1"/>
  <c r="A19" i="1"/>
  <c r="N18" i="1"/>
  <c r="M18" i="1"/>
  <c r="J18" i="1"/>
  <c r="I18" i="1"/>
  <c r="H18" i="1"/>
  <c r="G18" i="1"/>
  <c r="F18" i="1"/>
  <c r="E18" i="1"/>
  <c r="L18" i="1" s="1"/>
  <c r="C18" i="1"/>
  <c r="A18" i="1"/>
  <c r="M17" i="1"/>
  <c r="L17" i="1"/>
  <c r="J17" i="1"/>
  <c r="I17" i="1"/>
  <c r="H17" i="1"/>
  <c r="G17" i="1"/>
  <c r="F17" i="1"/>
  <c r="E17" i="1"/>
  <c r="C17" i="1"/>
  <c r="A17" i="1"/>
  <c r="M16" i="1"/>
  <c r="J16" i="1"/>
  <c r="I16" i="1"/>
  <c r="H16" i="1"/>
  <c r="G16" i="1"/>
  <c r="F16" i="1"/>
  <c r="E16" i="1"/>
  <c r="I38" i="1" s="1"/>
  <c r="C16" i="1"/>
  <c r="C34" i="1" s="1"/>
  <c r="A16" i="1"/>
  <c r="K15" i="1"/>
  <c r="K34" i="1" s="1"/>
  <c r="E15" i="1"/>
  <c r="L15" i="1" s="1"/>
  <c r="A15" i="1"/>
  <c r="J14" i="1"/>
  <c r="J34" i="1" s="1"/>
  <c r="I14" i="1"/>
  <c r="I34" i="1" s="1"/>
  <c r="H14" i="1"/>
  <c r="H34" i="1" s="1"/>
  <c r="G14" i="1"/>
  <c r="G34" i="1" s="1"/>
  <c r="F14" i="1"/>
  <c r="F34" i="1" s="1"/>
  <c r="E14" i="1"/>
  <c r="L14" i="1" s="1"/>
  <c r="A14" i="1"/>
  <c r="K13" i="1"/>
  <c r="J13" i="1"/>
  <c r="I13" i="1"/>
  <c r="H13" i="1"/>
  <c r="G13" i="1"/>
  <c r="F13" i="1"/>
  <c r="A13" i="1"/>
  <c r="G57" i="1" l="1"/>
  <c r="G59" i="1" s="1"/>
  <c r="G61" i="1"/>
  <c r="G53" i="1"/>
  <c r="E61" i="1"/>
  <c r="E53" i="1"/>
  <c r="E57" i="1"/>
  <c r="E59" i="1" s="1"/>
  <c r="D57" i="1"/>
  <c r="D59" i="1" s="1"/>
  <c r="D61" i="1"/>
  <c r="D53" i="1"/>
  <c r="K57" i="1"/>
  <c r="K61" i="1"/>
  <c r="K53" i="1"/>
  <c r="F53" i="1"/>
  <c r="F57" i="1"/>
  <c r="F59" i="1" s="1"/>
  <c r="F61" i="1"/>
  <c r="L49" i="1"/>
  <c r="L52" i="1" s="1"/>
  <c r="J52" i="1"/>
  <c r="C57" i="1"/>
  <c r="C59" i="1" s="1"/>
  <c r="C61" i="1"/>
  <c r="C53" i="1"/>
  <c r="B53" i="1"/>
  <c r="B57" i="1"/>
  <c r="B59" i="1" s="1"/>
  <c r="B61" i="1"/>
  <c r="J47" i="1"/>
  <c r="L47" i="1" s="1"/>
  <c r="L16" i="1"/>
  <c r="L34" i="1" s="1"/>
  <c r="M34" i="1" s="1"/>
  <c r="H38" i="1"/>
  <c r="I42" i="1"/>
  <c r="J42" i="1" s="1"/>
  <c r="L42" i="1" s="1"/>
  <c r="I45" i="1"/>
  <c r="J45" i="1" s="1"/>
  <c r="L45" i="1" s="1"/>
  <c r="J54" i="1"/>
  <c r="E34" i="1"/>
  <c r="I58" i="1"/>
  <c r="J58" i="1" s="1"/>
  <c r="L58" i="1" s="1"/>
  <c r="I39" i="1"/>
  <c r="J39" i="1" s="1"/>
  <c r="L39" i="1" s="1"/>
  <c r="H52" i="1"/>
  <c r="L31" i="1"/>
  <c r="H41" i="1" l="1"/>
  <c r="H44" i="1" s="1"/>
  <c r="H46" i="1" s="1"/>
  <c r="H48" i="1" s="1"/>
  <c r="J38" i="1"/>
  <c r="J56" i="1"/>
  <c r="L56" i="1" s="1"/>
  <c r="L54" i="1"/>
  <c r="I41" i="1"/>
  <c r="I44" i="1" s="1"/>
  <c r="I46" i="1" s="1"/>
  <c r="I48" i="1" s="1"/>
  <c r="L38" i="1" l="1"/>
  <c r="L41" i="1" s="1"/>
  <c r="L44" i="1" s="1"/>
  <c r="J41" i="1"/>
  <c r="J44" i="1" s="1"/>
  <c r="J46" i="1" s="1"/>
  <c r="I61" i="1"/>
  <c r="I53" i="1"/>
  <c r="I57" i="1" s="1"/>
  <c r="I59" i="1" s="1"/>
  <c r="H61" i="1"/>
  <c r="H53" i="1"/>
  <c r="H57" i="1" s="1"/>
  <c r="H59" i="1" s="1"/>
  <c r="L46" i="1" l="1"/>
  <c r="J48" i="1"/>
  <c r="J53" i="1" l="1"/>
  <c r="J57" i="1" s="1"/>
  <c r="L57" i="1" s="1"/>
  <c r="L48" i="1"/>
  <c r="J61" i="1"/>
  <c r="L61" i="1" l="1"/>
  <c r="L53" i="1"/>
</calcChain>
</file>

<file path=xl/sharedStrings.xml><?xml version="1.0" encoding="utf-8"?>
<sst xmlns="http://schemas.openxmlformats.org/spreadsheetml/2006/main" count="58" uniqueCount="56">
  <si>
    <t>I.I.S. "SILVIO LOPIANO"</t>
  </si>
  <si>
    <t>VIA MARINELLA</t>
  </si>
  <si>
    <t>CETRARO (CS)</t>
  </si>
  <si>
    <t>RIEPILOGO GENERALE LIQUIDAZIONE DELLE RISORSE MOF dell' A.S. 2019/20</t>
  </si>
  <si>
    <t>NOME PROGETTO/ATTIVITA'/TIPOLOGIA COMPENSO</t>
  </si>
  <si>
    <t xml:space="preserve">N° ORE FRONTALI RETRIBUITE </t>
  </si>
  <si>
    <t>N° ORE FUNZIONALI RETRIBUITE</t>
  </si>
  <si>
    <t>N° ORE STRAORD. ATA</t>
  </si>
  <si>
    <t>compenso lordo liquidato</t>
  </si>
  <si>
    <t>INPDAP  8,80 %</t>
  </si>
  <si>
    <t>F. CREDITO   0,35 %</t>
  </si>
  <si>
    <t>Imponibile Irpef</t>
  </si>
  <si>
    <t>IRPEF a debito</t>
  </si>
  <si>
    <t>Netto in busta</t>
  </si>
  <si>
    <t>importo lordo dipendente AUTORIZZATO DSGA</t>
  </si>
  <si>
    <t>IMPORTI DA AUTORIZZARE DSGA</t>
  </si>
  <si>
    <t>Elenco</t>
  </si>
  <si>
    <t>data</t>
  </si>
  <si>
    <t xml:space="preserve"> 23416712(Procle) </t>
  </si>
  <si>
    <t xml:space="preserve">                            TOTALI</t>
  </si>
  <si>
    <t>I.I.S. "SILVIO LOPIANO" - CETRARO   -   PROSPETTO DELLE RISORSE MOF - A.S. 2019/20</t>
  </si>
  <si>
    <t>Economie da A.S. 2018/19</t>
  </si>
  <si>
    <t xml:space="preserve">Assegnazione come da avviso </t>
  </si>
  <si>
    <t>maggiori/minori economie  come da piano riparto giugno 2020</t>
  </si>
  <si>
    <t>maggiori/minori assegnazioni come da piano riparto agosto 2020 (NOTA MIUR11998 DEL 12/5/20 e nota MIUR del 10/8/2020 A RIDUZIONE FS E IS)</t>
  </si>
  <si>
    <t>MAGGIORI / MINORI ECONOMIE COME DA PIANI RIPARTO DEL 06/08/2020 E 09/2020</t>
  </si>
  <si>
    <t>TOTALI</t>
  </si>
  <si>
    <t>SOMME SPESE autorizzate e da autorizzare in Sirgs</t>
  </si>
  <si>
    <t>ECONOMIE alla data del 21/10/2020</t>
  </si>
  <si>
    <t>Storno fondi assegnati e non caricati da Sirgs -correzione errori materiali - storno impegni non liquidati</t>
  </si>
  <si>
    <t>ECONOMIE SU RISORSE EFFETTIVAMENTE ASSEGNATE IN SIRGS alla data del 11/10/2018</t>
  </si>
  <si>
    <t>Compensi lordo dipendente ai docenti su FIS/MOF</t>
  </si>
  <si>
    <t>Compensi lordo dipendente agli ATA FIS/MOF</t>
  </si>
  <si>
    <t>FONDO DI RISERVA</t>
  </si>
  <si>
    <t xml:space="preserve">SUB TOT. </t>
  </si>
  <si>
    <t>Indennità direzione dsga</t>
  </si>
  <si>
    <t>Indennità direzione dsga SOSTITUZIONE</t>
  </si>
  <si>
    <t>Funzioni strumentali (assegnate con nota Miur 11998 del 12/5/2020</t>
  </si>
  <si>
    <t>Incarichi specifici</t>
  </si>
  <si>
    <t>TOT. FIS/MOF</t>
  </si>
  <si>
    <t>AREE A RISCHIO - 2019/20 NOTA MIUR Nota Prot. 18914 del 10 agosto 2020 seguito alla nota prot. n. 21795 del 30-09-2019 – assegnazione integrativa al
Programma Annuale 2019 e comunicazione preventiva del Programma Annuale 2020</t>
  </si>
  <si>
    <t>AREE A RISCHIO - 2016/17 - NOTA MIUR ………..DEL 08/11/2019</t>
  </si>
  <si>
    <t>AREE A RISCHIO - 2018/19 - NOTA MIUR 19270 DEL 28/09/2018</t>
  </si>
  <si>
    <t>TOTALE AREE A RISCHIO</t>
  </si>
  <si>
    <t>TOTALE SU CAPITOLO 2549/5</t>
  </si>
  <si>
    <t>Ore eccedenti pratica sportiva</t>
  </si>
  <si>
    <t>Ore eccedenti sost coll assenti (economie riassegnate con nota Miur n° 12002 del 12/5/2020) cap 2549/6</t>
  </si>
  <si>
    <t>TOT. O.E. SOST. E P.S.</t>
  </si>
  <si>
    <t>TOTALE DA AUTORIZZARE IN CEDOLINO UNICO A.S. 2019/20</t>
  </si>
  <si>
    <t>VALORIZZAZIONE DEL MERITO 2019/20</t>
  </si>
  <si>
    <t xml:space="preserve">esami stato (riassegnate "economie" con nota Miur n° 11999 del 12/5/2020) + Nota Prot. 12970 del 25 maggio 2020.
Oggetto:A.F. 2020 – Acconto Esami di Stato a.s. 2019/2020 </t>
  </si>
  <si>
    <t>TOTALE DA AUTORIZZARE IN CEDOLINO UNICO A.S. 2018/19</t>
  </si>
  <si>
    <t>Cetraro, 21/10/2020 prot. 3827</t>
  </si>
  <si>
    <t>Il Direttore dei Servizi Generali ed Amministrativi</t>
  </si>
  <si>
    <t>FILIPPO D'AMBROSIO</t>
  </si>
  <si>
    <t xml:space="preserve">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</si>
</sst>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€&quot;\ * #,##0.00_-;\-&quot;€&quot;\ * #,##0.00_-;_-&quot;€&quot;\ * &quot;-&quot;??_-;_-@_-"/>
    <numFmt numFmtId="164" formatCode="_-[$€-2]\ * #,##0.00_-;\-[$€-2]\ * #,##0.00_-;_-[$€-2]\ * &quot;-&quot;??_-;_-@_-"/>
    <numFmt numFmtId="165" formatCode="_-[$€-410]\ * #,##0.00_-;\-[$€-410]\ * #,##0.00_-;_-[$€-410]\ * &quot;-&quot;??_-;_-@_-"/>
    <numFmt numFmtId="166" formatCode="[$-F800]dddd\,\ mmmm\ dd\,\ yyyy"/>
    <numFmt numFmtId="167" formatCode="_-* #,##0.00\ [$€-410]_-;\-* #,##0.00\ [$€-410]_-;_-* &quot;-&quot;??\ [$€-410]_-;_-@_-"/>
  </numFmts>
  <fonts count="15" x14ac:knownFonts="1">
    <font>
      <sz val="10"/>
      <name val="Arial"/>
    </font>
    <font>
      <b/>
      <sz val="20"/>
      <color rgb="FF000000"/>
      <name val="Arial"/>
      <family val="2"/>
    </font>
    <font>
      <sz val="2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Comic Sans MS"/>
      <family val="4"/>
    </font>
    <font>
      <b/>
      <sz val="8"/>
      <name val="Comic Sans MS"/>
      <family val="4"/>
    </font>
    <font>
      <b/>
      <sz val="14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58">
    <xf numFmtId="0" fontId="0" fillId="0" borderId="0" xfId="0"/>
    <xf numFmtId="0" fontId="1" fillId="0" borderId="0" xfId="0" applyFont="1" applyAlignment="1">
      <alignment horizontal="center" wrapText="1" readingOrder="1"/>
    </xf>
    <xf numFmtId="0" fontId="2" fillId="0" borderId="0" xfId="0" applyFont="1" applyAlignment="1">
      <alignment wrapText="1" readingOrder="1"/>
    </xf>
    <xf numFmtId="0" fontId="0" fillId="0" borderId="0" xfId="0" applyAlignment="1">
      <alignment wrapText="1" readingOrder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4" fillId="0" borderId="4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4" xfId="0" applyFill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/>
    <xf numFmtId="0" fontId="6" fillId="0" borderId="5" xfId="0" applyFont="1" applyBorder="1"/>
    <xf numFmtId="0" fontId="0" fillId="0" borderId="4" xfId="0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/>
    </xf>
    <xf numFmtId="164" fontId="4" fillId="0" borderId="12" xfId="0" applyNumberFormat="1" applyFont="1" applyBorder="1"/>
    <xf numFmtId="164" fontId="4" fillId="0" borderId="13" xfId="0" applyNumberFormat="1" applyFont="1" applyBorder="1"/>
    <xf numFmtId="0" fontId="4" fillId="0" borderId="14" xfId="0" applyFont="1" applyBorder="1"/>
    <xf numFmtId="0" fontId="0" fillId="0" borderId="15" xfId="0" applyBorder="1"/>
    <xf numFmtId="0" fontId="0" fillId="0" borderId="16" xfId="0" applyBorder="1"/>
    <xf numFmtId="0" fontId="9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" fontId="4" fillId="0" borderId="18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/>
    <xf numFmtId="164" fontId="4" fillId="0" borderId="19" xfId="0" applyNumberFormat="1" applyFont="1" applyBorder="1"/>
    <xf numFmtId="164" fontId="4" fillId="0" borderId="20" xfId="0" applyNumberFormat="1" applyFont="1" applyBorder="1"/>
    <xf numFmtId="0" fontId="0" fillId="0" borderId="21" xfId="0" applyBorder="1"/>
    <xf numFmtId="14" fontId="0" fillId="0" borderId="22" xfId="0" applyNumberFormat="1" applyBorder="1"/>
    <xf numFmtId="0" fontId="4" fillId="0" borderId="17" xfId="0" applyFont="1" applyFill="1" applyBorder="1" applyAlignment="1">
      <alignment horizontal="left" vertical="center" wrapText="1"/>
    </xf>
    <xf numFmtId="164" fontId="4" fillId="2" borderId="18" xfId="0" applyNumberFormat="1" applyFont="1" applyFill="1" applyBorder="1"/>
    <xf numFmtId="164" fontId="4" fillId="0" borderId="18" xfId="0" applyNumberFormat="1" applyFont="1" applyBorder="1"/>
    <xf numFmtId="165" fontId="4" fillId="0" borderId="23" xfId="0" applyNumberFormat="1" applyFont="1" applyBorder="1"/>
    <xf numFmtId="14" fontId="0" fillId="0" borderId="21" xfId="0" applyNumberFormat="1" applyBorder="1"/>
    <xf numFmtId="0" fontId="10" fillId="0" borderId="17" xfId="0" applyFont="1" applyFill="1" applyBorder="1" applyAlignment="1">
      <alignment horizontal="left" vertical="center" wrapText="1"/>
    </xf>
    <xf numFmtId="2" fontId="4" fillId="0" borderId="18" xfId="0" applyNumberFormat="1" applyFont="1" applyFill="1" applyBorder="1" applyAlignment="1">
      <alignment horizontal="center" vertical="center"/>
    </xf>
    <xf numFmtId="0" fontId="5" fillId="0" borderId="21" xfId="0" applyFont="1" applyBorder="1"/>
    <xf numFmtId="14" fontId="5" fillId="0" borderId="22" xfId="0" applyNumberFormat="1" applyFont="1" applyBorder="1"/>
    <xf numFmtId="0" fontId="5" fillId="0" borderId="21" xfId="0" applyFont="1" applyBorder="1" applyAlignment="1">
      <alignment wrapText="1"/>
    </xf>
    <xf numFmtId="2" fontId="4" fillId="0" borderId="12" xfId="0" applyNumberFormat="1" applyFont="1" applyFill="1" applyBorder="1" applyAlignment="1">
      <alignment horizontal="center" vertical="center"/>
    </xf>
    <xf numFmtId="165" fontId="4" fillId="0" borderId="24" xfId="0" applyNumberFormat="1" applyFont="1" applyBorder="1"/>
    <xf numFmtId="14" fontId="0" fillId="0" borderId="12" xfId="0" applyNumberFormat="1" applyBorder="1"/>
    <xf numFmtId="164" fontId="4" fillId="0" borderId="25" xfId="0" applyNumberFormat="1" applyFont="1" applyBorder="1"/>
    <xf numFmtId="0" fontId="0" fillId="0" borderId="18" xfId="0" applyBorder="1"/>
    <xf numFmtId="2" fontId="4" fillId="2" borderId="12" xfId="0" applyNumberFormat="1" applyFont="1" applyFill="1" applyBorder="1" applyAlignment="1">
      <alignment horizontal="center" vertical="center"/>
    </xf>
    <xf numFmtId="14" fontId="5" fillId="0" borderId="12" xfId="0" quotePrefix="1" applyNumberFormat="1" applyFont="1" applyBorder="1"/>
    <xf numFmtId="0" fontId="5" fillId="0" borderId="18" xfId="0" applyFont="1" applyFill="1" applyBorder="1"/>
    <xf numFmtId="14" fontId="0" fillId="0" borderId="18" xfId="0" applyNumberFormat="1" applyBorder="1"/>
    <xf numFmtId="1" fontId="0" fillId="0" borderId="21" xfId="0" applyNumberFormat="1" applyBorder="1"/>
    <xf numFmtId="0" fontId="5" fillId="0" borderId="0" xfId="0" applyFont="1" applyFill="1"/>
    <xf numFmtId="14" fontId="0" fillId="0" borderId="0" xfId="0" applyNumberFormat="1"/>
    <xf numFmtId="0" fontId="4" fillId="0" borderId="21" xfId="0" applyFont="1" applyFill="1" applyBorder="1" applyAlignment="1">
      <alignment horizontal="left" vertical="center" wrapText="1"/>
    </xf>
    <xf numFmtId="164" fontId="4" fillId="0" borderId="18" xfId="0" applyNumberFormat="1" applyFont="1" applyFill="1" applyBorder="1"/>
    <xf numFmtId="0" fontId="5" fillId="0" borderId="0" xfId="0" applyFont="1" applyAlignment="1">
      <alignment horizontal="right"/>
    </xf>
    <xf numFmtId="0" fontId="4" fillId="0" borderId="18" xfId="0" applyFont="1" applyFill="1" applyBorder="1" applyAlignment="1">
      <alignment horizontal="left" vertical="center" wrapText="1"/>
    </xf>
    <xf numFmtId="1" fontId="0" fillId="0" borderId="18" xfId="0" applyNumberFormat="1" applyFill="1" applyBorder="1"/>
    <xf numFmtId="166" fontId="0" fillId="0" borderId="18" xfId="0" applyNumberFormat="1" applyFill="1" applyBorder="1"/>
    <xf numFmtId="1" fontId="5" fillId="0" borderId="18" xfId="0" applyNumberFormat="1" applyFont="1" applyFill="1" applyBorder="1"/>
    <xf numFmtId="166" fontId="5" fillId="0" borderId="18" xfId="0" applyNumberFormat="1" applyFont="1" applyFill="1" applyBorder="1"/>
    <xf numFmtId="0" fontId="5" fillId="0" borderId="18" xfId="0" applyFont="1" applyBorder="1" applyAlignment="1">
      <alignment horizontal="right"/>
    </xf>
    <xf numFmtId="0" fontId="4" fillId="0" borderId="26" xfId="0" applyFont="1" applyFill="1" applyBorder="1" applyAlignment="1">
      <alignment horizontal="center" wrapText="1"/>
    </xf>
    <xf numFmtId="0" fontId="9" fillId="0" borderId="27" xfId="0" applyFont="1" applyFill="1" applyBorder="1" applyAlignment="1">
      <alignment horizontal="center" vertical="center"/>
    </xf>
    <xf numFmtId="165" fontId="9" fillId="3" borderId="27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0" fillId="0" borderId="0" xfId="0" applyNumberFormat="1"/>
    <xf numFmtId="0" fontId="4" fillId="0" borderId="11" xfId="0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/>
    </xf>
    <xf numFmtId="165" fontId="12" fillId="0" borderId="12" xfId="0" applyNumberFormat="1" applyFont="1" applyBorder="1" applyAlignment="1">
      <alignment horizontal="center" vertical="center"/>
    </xf>
    <xf numFmtId="165" fontId="4" fillId="0" borderId="13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165" fontId="4" fillId="0" borderId="18" xfId="0" applyNumberFormat="1" applyFont="1" applyBorder="1" applyAlignment="1">
      <alignment horizontal="center" vertical="center"/>
    </xf>
    <xf numFmtId="165" fontId="4" fillId="0" borderId="19" xfId="0" applyNumberFormat="1" applyFont="1" applyBorder="1" applyAlignment="1">
      <alignment horizontal="center" vertical="center"/>
    </xf>
    <xf numFmtId="165" fontId="4" fillId="0" borderId="22" xfId="0" applyNumberFormat="1" applyFont="1" applyBorder="1" applyAlignment="1">
      <alignment horizontal="center" vertical="center"/>
    </xf>
    <xf numFmtId="165" fontId="12" fillId="0" borderId="18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165" fontId="9" fillId="0" borderId="18" xfId="0" applyNumberFormat="1" applyFont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165" fontId="9" fillId="0" borderId="17" xfId="0" applyNumberFormat="1" applyFont="1" applyBorder="1" applyAlignment="1">
      <alignment horizontal="center" vertical="center"/>
    </xf>
    <xf numFmtId="165" fontId="9" fillId="0" borderId="2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4" fillId="0" borderId="18" xfId="1" applyNumberFormat="1" applyFont="1" applyFill="1" applyBorder="1" applyAlignment="1">
      <alignment horizontal="center" vertical="center" wrapText="1"/>
    </xf>
    <xf numFmtId="165" fontId="14" fillId="0" borderId="18" xfId="1" applyNumberFormat="1" applyFont="1" applyBorder="1" applyAlignment="1">
      <alignment horizontal="center" vertical="center"/>
    </xf>
    <xf numFmtId="165" fontId="4" fillId="0" borderId="20" xfId="0" applyNumberFormat="1" applyFont="1" applyBorder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5" fontId="9" fillId="0" borderId="20" xfId="0" applyNumberFormat="1" applyFont="1" applyBorder="1" applyAlignment="1">
      <alignment horizontal="center" vertical="center"/>
    </xf>
    <xf numFmtId="165" fontId="9" fillId="0" borderId="21" xfId="0" applyNumberFormat="1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44" fontId="12" fillId="0" borderId="18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165" fontId="9" fillId="0" borderId="29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4" fillId="0" borderId="18" xfId="1" applyFont="1" applyFill="1" applyBorder="1" applyAlignment="1">
      <alignment horizontal="center" vertical="top" wrapText="1"/>
    </xf>
    <xf numFmtId="165" fontId="9" fillId="0" borderId="18" xfId="0" applyNumberFormat="1" applyFont="1" applyFill="1" applyBorder="1" applyAlignment="1">
      <alignment horizontal="center" vertical="center" wrapText="1"/>
    </xf>
    <xf numFmtId="165" fontId="4" fillId="0" borderId="18" xfId="0" applyNumberFormat="1" applyFont="1" applyFill="1" applyBorder="1" applyAlignment="1">
      <alignment horizontal="center" vertical="center" wrapText="1"/>
    </xf>
    <xf numFmtId="165" fontId="9" fillId="0" borderId="30" xfId="0" applyNumberFormat="1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4" fontId="9" fillId="0" borderId="29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5" fontId="9" fillId="0" borderId="12" xfId="0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5" fontId="4" fillId="0" borderId="21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164" fontId="9" fillId="0" borderId="32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/>
    </xf>
    <xf numFmtId="165" fontId="9" fillId="0" borderId="33" xfId="0" applyNumberFormat="1" applyFont="1" applyBorder="1" applyAlignment="1">
      <alignment horizontal="center" vertical="center"/>
    </xf>
    <xf numFmtId="165" fontId="9" fillId="0" borderId="34" xfId="0" applyNumberFormat="1" applyFont="1" applyBorder="1" applyAlignment="1">
      <alignment horizontal="center" vertical="center"/>
    </xf>
    <xf numFmtId="165" fontId="9" fillId="0" borderId="35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/>
    <xf numFmtId="165" fontId="4" fillId="0" borderId="0" xfId="0" applyNumberFormat="1" applyFont="1"/>
    <xf numFmtId="0" fontId="4" fillId="0" borderId="0" xfId="0" applyFont="1" applyBorder="1" applyAlignment="1">
      <alignment horizontal="center"/>
    </xf>
    <xf numFmtId="2" fontId="4" fillId="0" borderId="0" xfId="0" applyNumberFormat="1" applyFont="1"/>
    <xf numFmtId="0" fontId="0" fillId="0" borderId="0" xfId="0" applyAlignment="1">
      <alignment wrapText="1"/>
    </xf>
    <xf numFmtId="0" fontId="6" fillId="0" borderId="0" xfId="0" applyFont="1"/>
  </cellXfs>
  <cellStyles count="2">
    <cellStyle name="Normale" xfId="0" builtinId="0"/>
    <cellStyle name="Normale 2" xfId="1" xr:uid="{5A6A7CA8-E368-4FFC-80B9-2D582C3776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F%20TAB.%20LIQ.%20%202019.20%20iis%20cet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 ESEMPIO"/>
      <sheetName val="RIEPILOGO"/>
      <sheetName val="Foglio1"/>
      <sheetName val="RIEPILOGO+ECONOMIE"/>
      <sheetName val="ind dir "/>
      <sheetName val="incarichi specifici"/>
      <sheetName val="ASL ARRETRATI 17.18 18.19"/>
      <sheetName val="O.E. 19.20 cetraro"/>
      <sheetName val="O.E. 19.20 ITT"/>
      <sheetName val="O.E. 19.20 FUSCALDO"/>
      <sheetName val="REFERENTI DIP"/>
      <sheetName val="Coordinatori classe +"/>
      <sheetName val="LAB TEATRO"/>
      <sheetName val="FUNZ STRUM"/>
      <sheetName val="PROGETTI A 35EUIRO"/>
      <sheetName val="COLL. DS"/>
      <sheetName val="PROG ROBOTICA"/>
      <sheetName val="TUTOR TIROCINANTI"/>
      <sheetName val="STRAORD ATA AL 30.07"/>
      <sheetName val="STRAORD ATA AL 31.8.20"/>
      <sheetName val="STRAORD ATA A RECUPERO"/>
      <sheetName val="STRAORD DE CHIARA"/>
      <sheetName val="legge 107"/>
      <sheetName val="GSS  FERRANTE"/>
      <sheetName val="MARZO"/>
      <sheetName val="APRILE"/>
      <sheetName val="maggio"/>
      <sheetName val="giugno"/>
      <sheetName val="luglio"/>
      <sheetName val="agosto"/>
      <sheetName val="riepilogo ind presenza"/>
    </sheetNames>
    <sheetDataSet>
      <sheetData sheetId="0">
        <row r="7">
          <cell r="B7" t="str">
            <v>TABELLA MADRE</v>
          </cell>
        </row>
        <row r="13"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</sheetData>
      <sheetData sheetId="1"/>
      <sheetData sheetId="2"/>
      <sheetData sheetId="3"/>
      <sheetData sheetId="4">
        <row r="9">
          <cell r="B9" t="str">
            <v>INDENNITA' DI  DIREZIONE DEL DSGA</v>
          </cell>
        </row>
        <row r="18">
          <cell r="D18">
            <v>5457.2579999999998</v>
          </cell>
        </row>
      </sheetData>
      <sheetData sheetId="5">
        <row r="5">
          <cell r="B5" t="str">
            <v>INCARICHI SPECIFICI</v>
          </cell>
        </row>
        <row r="13">
          <cell r="K13">
            <v>0</v>
          </cell>
          <cell r="L13">
            <v>2400</v>
          </cell>
          <cell r="M13">
            <v>211.2</v>
          </cell>
          <cell r="N13">
            <v>8.4</v>
          </cell>
          <cell r="O13">
            <v>2180.4</v>
          </cell>
          <cell r="P13">
            <v>588.70800000000008</v>
          </cell>
          <cell r="Q13">
            <v>1591.692</v>
          </cell>
        </row>
      </sheetData>
      <sheetData sheetId="6"/>
      <sheetData sheetId="7">
        <row r="6">
          <cell r="B6" t="str">
            <v>SOSTITUZIONE COLLEGHI ASSENTI LICEI CETRARO</v>
          </cell>
        </row>
        <row r="27">
          <cell r="D27">
            <v>62</v>
          </cell>
          <cell r="K27">
            <v>1736.62</v>
          </cell>
          <cell r="L27">
            <v>152.82256000000001</v>
          </cell>
          <cell r="M27">
            <v>6.0781700000000001</v>
          </cell>
          <cell r="N27">
            <v>1577.7192700000003</v>
          </cell>
          <cell r="O27">
            <v>425.98420290000001</v>
          </cell>
          <cell r="P27">
            <v>1151.7350671000002</v>
          </cell>
        </row>
      </sheetData>
      <sheetData sheetId="8">
        <row r="6">
          <cell r="B6" t="str">
            <v>SOSTITUZIONE COLLEGHI ASSENTI ITT</v>
          </cell>
        </row>
        <row r="27">
          <cell r="D27">
            <v>17</v>
          </cell>
          <cell r="K27">
            <v>476.16999999999996</v>
          </cell>
          <cell r="L27">
            <v>41.902960000000007</v>
          </cell>
          <cell r="M27">
            <v>1.666595</v>
          </cell>
          <cell r="N27">
            <v>432.60044500000015</v>
          </cell>
          <cell r="O27">
            <v>116.80212014999999</v>
          </cell>
          <cell r="P27">
            <v>315.79832484999997</v>
          </cell>
        </row>
      </sheetData>
      <sheetData sheetId="9">
        <row r="8">
          <cell r="D8" t="str">
            <v>SOSTITUZIONE COLLEGHI ASSENTI IPSIA ITIS</v>
          </cell>
        </row>
        <row r="31">
          <cell r="D31">
            <v>121</v>
          </cell>
          <cell r="K31">
            <v>3389.2100000000005</v>
          </cell>
          <cell r="L31">
            <v>298.25047999999998</v>
          </cell>
          <cell r="M31">
            <v>11.862235</v>
          </cell>
          <cell r="N31">
            <v>3079.0972849999998</v>
          </cell>
          <cell r="O31">
            <v>831.35626694999996</v>
          </cell>
          <cell r="P31">
            <v>2247.7410180500001</v>
          </cell>
        </row>
      </sheetData>
      <sheetData sheetId="10">
        <row r="6">
          <cell r="B6" t="str">
            <v>referenti dipartimenti</v>
          </cell>
        </row>
        <row r="49">
          <cell r="C49">
            <v>108</v>
          </cell>
          <cell r="E49">
            <v>1890</v>
          </cell>
          <cell r="F49">
            <v>166.32</v>
          </cell>
          <cell r="G49">
            <v>6.6150000000000002</v>
          </cell>
          <cell r="H49">
            <v>1717.0650000000001</v>
          </cell>
          <cell r="I49">
            <v>463.60755</v>
          </cell>
          <cell r="J49">
            <v>1253.4574499999999</v>
          </cell>
        </row>
      </sheetData>
      <sheetData sheetId="11">
        <row r="3">
          <cell r="B3">
            <v>23885422</v>
          </cell>
        </row>
        <row r="4">
          <cell r="B4" t="str">
            <v xml:space="preserve">COORDINATORI DI CLASSE </v>
          </cell>
        </row>
        <row r="49">
          <cell r="D49">
            <v>725</v>
          </cell>
          <cell r="I49">
            <v>12687.5</v>
          </cell>
          <cell r="J49">
            <v>1116.4999999999991</v>
          </cell>
          <cell r="K49">
            <v>44.406250000000021</v>
          </cell>
          <cell r="L49">
            <v>11415.302500000005</v>
          </cell>
          <cell r="M49">
            <v>2498.3295750000011</v>
          </cell>
          <cell r="N49">
            <v>6754.7429250000032</v>
          </cell>
        </row>
      </sheetData>
      <sheetData sheetId="12">
        <row r="3">
          <cell r="B3">
            <v>23803639</v>
          </cell>
          <cell r="D3">
            <v>44089</v>
          </cell>
        </row>
        <row r="5">
          <cell r="B5" t="str">
            <v>LABORATORIO TEATRALE E RISCOPERTA DEL TERRITORIO E CLASSE 3.0</v>
          </cell>
        </row>
        <row r="23">
          <cell r="F23">
            <v>92</v>
          </cell>
          <cell r="K23">
            <v>1610</v>
          </cell>
          <cell r="L23">
            <v>141.68</v>
          </cell>
          <cell r="M23">
            <v>5.6350000000000007</v>
          </cell>
          <cell r="N23">
            <v>1462.6849999999999</v>
          </cell>
          <cell r="O23">
            <v>394.92494999999997</v>
          </cell>
          <cell r="P23">
            <v>1067.7600499999999</v>
          </cell>
        </row>
      </sheetData>
      <sheetData sheetId="13">
        <row r="4">
          <cell r="B4">
            <v>23803366</v>
          </cell>
          <cell r="F4">
            <v>44089</v>
          </cell>
        </row>
        <row r="6">
          <cell r="B6" t="str">
            <v>FUNZIONI STRUMENTALI</v>
          </cell>
        </row>
        <row r="20">
          <cell r="F20">
            <v>291.00971428571432</v>
          </cell>
          <cell r="K20">
            <v>5092.67</v>
          </cell>
          <cell r="L20">
            <v>336.11688000000004</v>
          </cell>
          <cell r="M20">
            <v>13.368285</v>
          </cell>
          <cell r="N20">
            <v>3470.0248350000002</v>
          </cell>
          <cell r="O20">
            <v>936.90670545000012</v>
          </cell>
          <cell r="P20">
            <v>2533.1181295500005</v>
          </cell>
        </row>
      </sheetData>
      <sheetData sheetId="14">
        <row r="5">
          <cell r="B5" t="str">
            <v>PROGETTI VARI</v>
          </cell>
        </row>
        <row r="8">
          <cell r="B8">
            <v>23803358</v>
          </cell>
          <cell r="D8">
            <v>44089</v>
          </cell>
        </row>
        <row r="14">
          <cell r="D14">
            <v>66</v>
          </cell>
          <cell r="E14">
            <v>2310</v>
          </cell>
          <cell r="F14">
            <v>203.28000000000003</v>
          </cell>
          <cell r="G14">
            <v>8.0850000000000009</v>
          </cell>
          <cell r="H14">
            <v>2098.6350000000002</v>
          </cell>
          <cell r="I14">
            <v>566.63144999999997</v>
          </cell>
          <cell r="J14">
            <v>1532.0035499999999</v>
          </cell>
        </row>
      </sheetData>
      <sheetData sheetId="15">
        <row r="3">
          <cell r="B3">
            <v>23885257</v>
          </cell>
        </row>
        <row r="5">
          <cell r="B5" t="str">
            <v>COLLABORATORI DEL DIRIGENTE SCOLASTICO E RESPONSABILI DI PLESSO/LABORATORIO/COORDINAMENTO SEDI/REFERENTI SEDI</v>
          </cell>
        </row>
        <row r="27">
          <cell r="F27">
            <v>820</v>
          </cell>
          <cell r="K27">
            <v>18200</v>
          </cell>
          <cell r="L27">
            <v>1262.8000000000002</v>
          </cell>
          <cell r="M27">
            <v>50.224999999999994</v>
          </cell>
          <cell r="N27">
            <v>13036.974999999999</v>
          </cell>
          <cell r="O27">
            <v>3519.9832500000002</v>
          </cell>
          <cell r="P27">
            <v>9516.9917499999992</v>
          </cell>
        </row>
      </sheetData>
      <sheetData sheetId="16">
        <row r="4">
          <cell r="B4">
            <v>23865098</v>
          </cell>
        </row>
        <row r="6">
          <cell r="B6" t="str">
            <v>PROGETTO ROBOTICA</v>
          </cell>
        </row>
        <row r="49">
          <cell r="C49">
            <v>180</v>
          </cell>
          <cell r="E49">
            <v>3150</v>
          </cell>
          <cell r="F49">
            <v>277.20000000000005</v>
          </cell>
          <cell r="G49">
            <v>11.025</v>
          </cell>
          <cell r="H49">
            <v>2861.7750000000001</v>
          </cell>
          <cell r="I49">
            <v>772.67925000000002</v>
          </cell>
          <cell r="J49">
            <v>2089.09575</v>
          </cell>
        </row>
      </sheetData>
      <sheetData sheetId="17">
        <row r="6">
          <cell r="B6" t="str">
            <v>TUTOR TIROCINANTI</v>
          </cell>
        </row>
        <row r="49">
          <cell r="E49">
            <v>1085</v>
          </cell>
          <cell r="F49">
            <v>95.47999999999999</v>
          </cell>
          <cell r="G49">
            <v>3.7975000000000003</v>
          </cell>
          <cell r="H49">
            <v>985.7225000000002</v>
          </cell>
          <cell r="I49">
            <v>266.14507499999996</v>
          </cell>
          <cell r="J49">
            <v>719.57742499999995</v>
          </cell>
        </row>
      </sheetData>
      <sheetData sheetId="18">
        <row r="6">
          <cell r="B6" t="str">
            <v>STRAORDINARIO ATA ESTENSIVO AL 31/7/2020</v>
          </cell>
        </row>
        <row r="11">
          <cell r="F11">
            <v>1066.6349999999998</v>
          </cell>
        </row>
        <row r="42">
          <cell r="E42">
            <v>149.65</v>
          </cell>
          <cell r="F42">
            <v>2216.6349999999998</v>
          </cell>
          <cell r="G42">
            <v>195.06387999999998</v>
          </cell>
          <cell r="H42">
            <v>7.7582224999999987</v>
          </cell>
          <cell r="I42">
            <v>2013.8128974999995</v>
          </cell>
          <cell r="J42">
            <v>543.72948232499994</v>
          </cell>
          <cell r="K42">
            <v>1470.0834151749996</v>
          </cell>
        </row>
      </sheetData>
      <sheetData sheetId="19">
        <row r="4">
          <cell r="B4">
            <v>23865483</v>
          </cell>
        </row>
        <row r="6">
          <cell r="B6" t="str">
            <v>STRAORDINARIO ATA ESTENSIVOAL 31/8/2020</v>
          </cell>
        </row>
        <row r="52">
          <cell r="E52">
            <v>1252.5</v>
          </cell>
          <cell r="F52">
            <v>12876.75</v>
          </cell>
          <cell r="G52">
            <v>1133.154</v>
          </cell>
          <cell r="H52">
            <v>45.068624999999997</v>
          </cell>
          <cell r="I52">
            <v>11698.527375</v>
          </cell>
          <cell r="J52">
            <v>3158.6023912499995</v>
          </cell>
          <cell r="K52">
            <v>8539.9249837499992</v>
          </cell>
        </row>
      </sheetData>
      <sheetData sheetId="20">
        <row r="6">
          <cell r="B6" t="str">
            <v>STRAORDINARIO ATA A RECUPERO</v>
          </cell>
        </row>
        <row r="15">
          <cell r="E15">
            <v>127.5</v>
          </cell>
          <cell r="F15">
            <v>1848.75</v>
          </cell>
          <cell r="G15">
            <v>162.69000000000003</v>
          </cell>
          <cell r="H15">
            <v>6.4706250000000001</v>
          </cell>
          <cell r="I15">
            <v>1679.589375</v>
          </cell>
          <cell r="J15">
            <v>453.48913125000001</v>
          </cell>
          <cell r="K15">
            <v>1226.1002437500001</v>
          </cell>
        </row>
      </sheetData>
      <sheetData sheetId="21">
        <row r="3">
          <cell r="B3">
            <v>24261585</v>
          </cell>
        </row>
        <row r="4">
          <cell r="B4" t="str">
            <v>STRAORDINARIO INTENSIFICAZIONE PROGETTO REGIONALE ASSISTENTI ALLA PERSONA</v>
          </cell>
        </row>
        <row r="15">
          <cell r="D15">
            <v>50</v>
          </cell>
          <cell r="E15">
            <v>725</v>
          </cell>
          <cell r="F15">
            <v>63.800000000000011</v>
          </cell>
          <cell r="G15">
            <v>2.5374999999999996</v>
          </cell>
          <cell r="H15">
            <v>658.66250000000002</v>
          </cell>
          <cell r="I15">
            <v>177.83887500000003</v>
          </cell>
          <cell r="J15">
            <v>480.82362499999999</v>
          </cell>
        </row>
      </sheetData>
      <sheetData sheetId="22">
        <row r="6">
          <cell r="B6" t="str">
            <v>Valorizzazione merito A.S. 21019/20 - legge 107/2015</v>
          </cell>
        </row>
        <row r="40">
          <cell r="K40">
            <v>17795.16</v>
          </cell>
          <cell r="L40">
            <v>1565.97408</v>
          </cell>
          <cell r="M40">
            <v>62.283060000000006</v>
          </cell>
          <cell r="N40">
            <v>16166.902860000002</v>
          </cell>
          <cell r="O40">
            <v>4365.0637722000001</v>
          </cell>
          <cell r="P40">
            <v>11801.839087799997</v>
          </cell>
        </row>
      </sheetData>
      <sheetData sheetId="23">
        <row r="5">
          <cell r="B5" t="str">
            <v>GSS</v>
          </cell>
        </row>
        <row r="22">
          <cell r="D22">
            <v>90</v>
          </cell>
          <cell r="K22">
            <v>3085.2</v>
          </cell>
          <cell r="L22">
            <v>271.49760000000003</v>
          </cell>
          <cell r="M22">
            <v>10.7982</v>
          </cell>
          <cell r="N22">
            <v>2802.9042000000004</v>
          </cell>
          <cell r="O22">
            <v>987.57402300000012</v>
          </cell>
          <cell r="P22">
            <v>1815.3301770000003</v>
          </cell>
        </row>
      </sheetData>
      <sheetData sheetId="24"/>
      <sheetData sheetId="25"/>
      <sheetData sheetId="26"/>
      <sheetData sheetId="27"/>
      <sheetData sheetId="28"/>
      <sheetData sheetId="29"/>
      <sheetData sheetId="30">
        <row r="3">
          <cell r="B3" t="str">
            <v>INDENNITA' DI SERVIZIO EFFETTIVO COVID-19    articolo 63 del decreto legge 17 marzo 2020, n. 18 - “Cura Italia"</v>
          </cell>
        </row>
        <row r="45">
          <cell r="AR45">
            <v>1313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038DD-6F73-4225-A3CB-6429FA34CF0C}">
  <sheetPr>
    <pageSetUpPr fitToPage="1"/>
  </sheetPr>
  <dimension ref="A1:R65"/>
  <sheetViews>
    <sheetView tabSelected="1" topLeftCell="G51" workbookViewId="0">
      <selection activeCell="L54" sqref="L54"/>
    </sheetView>
  </sheetViews>
  <sheetFormatPr defaultRowHeight="12.75" x14ac:dyDescent="0.2"/>
  <cols>
    <col min="1" max="1" width="43.28515625" style="156" bestFit="1" customWidth="1"/>
    <col min="2" max="2" width="26.5703125" bestFit="1" customWidth="1"/>
    <col min="3" max="3" width="19.5703125" bestFit="1" customWidth="1"/>
    <col min="4" max="4" width="16.7109375" bestFit="1" customWidth="1"/>
    <col min="5" max="5" width="23.7109375" bestFit="1" customWidth="1"/>
    <col min="6" max="6" width="23.7109375" customWidth="1"/>
    <col min="7" max="7" width="22.7109375" bestFit="1" customWidth="1"/>
    <col min="8" max="8" width="27.140625" customWidth="1"/>
    <col min="9" max="9" width="24" customWidth="1"/>
    <col min="10" max="10" width="26" customWidth="1"/>
    <col min="11" max="11" width="22" style="157" customWidth="1"/>
    <col min="12" max="12" width="33.7109375" bestFit="1" customWidth="1"/>
    <col min="13" max="13" width="21.28515625" bestFit="1" customWidth="1"/>
    <col min="14" max="14" width="23.5703125" bestFit="1" customWidth="1"/>
    <col min="15" max="15" width="4.5703125" customWidth="1"/>
  </cols>
  <sheetData>
    <row r="1" spans="1:14" ht="39.75" customHeight="1" x14ac:dyDescent="0.4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</row>
    <row r="2" spans="1:14" ht="34.5" customHeight="1" x14ac:dyDescent="0.4">
      <c r="A2" s="1" t="s">
        <v>1</v>
      </c>
      <c r="B2" s="1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</row>
    <row r="3" spans="1:14" ht="27" thickBot="1" x14ac:dyDescent="0.45">
      <c r="A3" s="1" t="s">
        <v>2</v>
      </c>
      <c r="B3" s="1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5"/>
    </row>
    <row r="4" spans="1:14" ht="24" thickBot="1" x14ac:dyDescent="0.4">
      <c r="A4" s="6" t="s">
        <v>3</v>
      </c>
      <c r="B4" s="7"/>
      <c r="C4" s="7"/>
      <c r="D4" s="7"/>
      <c r="E4" s="7"/>
      <c r="F4" s="7"/>
      <c r="G4" s="7"/>
      <c r="H4" s="7"/>
      <c r="I4" s="7"/>
      <c r="J4" s="7"/>
      <c r="K4" s="8"/>
      <c r="L4" s="8"/>
      <c r="M4" s="9"/>
    </row>
    <row r="5" spans="1:14" ht="15" hidden="1" customHeight="1" x14ac:dyDescent="0.25">
      <c r="A5" s="10"/>
      <c r="B5" s="11"/>
      <c r="C5" s="11"/>
      <c r="D5" s="11"/>
      <c r="E5" s="12"/>
      <c r="F5" s="12"/>
      <c r="G5" s="13"/>
      <c r="H5" s="13"/>
      <c r="I5" s="13"/>
      <c r="J5" s="13"/>
      <c r="K5" s="14"/>
    </row>
    <row r="6" spans="1:14" ht="15" hidden="1" customHeight="1" x14ac:dyDescent="0.25">
      <c r="A6" s="10"/>
      <c r="B6" s="11"/>
      <c r="C6" s="11"/>
      <c r="D6" s="11"/>
      <c r="E6" s="12"/>
      <c r="F6" s="12"/>
      <c r="G6" s="13"/>
      <c r="H6" s="13"/>
      <c r="I6" s="13"/>
      <c r="J6" s="13"/>
      <c r="K6" s="14"/>
    </row>
    <row r="7" spans="1:14" ht="15" hidden="1" customHeight="1" x14ac:dyDescent="0.25">
      <c r="A7" s="10"/>
      <c r="B7" s="11"/>
      <c r="C7" s="11"/>
      <c r="D7" s="11"/>
      <c r="E7" s="12"/>
      <c r="F7" s="12"/>
      <c r="G7" s="13"/>
      <c r="H7" s="13"/>
      <c r="I7" s="13"/>
      <c r="J7" s="13"/>
      <c r="K7" s="14"/>
    </row>
    <row r="8" spans="1:14" ht="15" hidden="1" customHeight="1" x14ac:dyDescent="0.25">
      <c r="A8" s="10"/>
      <c r="B8" s="11"/>
      <c r="C8" s="11"/>
      <c r="D8" s="11"/>
      <c r="E8" s="15"/>
      <c r="F8" s="15"/>
      <c r="G8" s="13"/>
      <c r="H8" s="13"/>
      <c r="I8" s="13"/>
      <c r="J8" s="13"/>
      <c r="K8" s="14"/>
    </row>
    <row r="9" spans="1:14" ht="15" hidden="1" customHeight="1" x14ac:dyDescent="0.2">
      <c r="A9" s="16"/>
      <c r="B9" s="17"/>
      <c r="C9" s="17"/>
      <c r="D9" s="17"/>
      <c r="E9" s="18"/>
      <c r="F9" s="18"/>
      <c r="G9" s="19"/>
      <c r="H9" s="19"/>
      <c r="I9" s="19"/>
      <c r="J9" s="19"/>
      <c r="K9" s="20"/>
    </row>
    <row r="10" spans="1:14" ht="13.5" hidden="1" thickBot="1" x14ac:dyDescent="0.25">
      <c r="A10" s="21"/>
      <c r="B10" s="19"/>
      <c r="C10" s="19"/>
      <c r="D10" s="19"/>
      <c r="E10" s="19"/>
      <c r="F10" s="19"/>
      <c r="G10" s="19"/>
      <c r="H10" s="19"/>
      <c r="I10" s="19"/>
      <c r="J10" s="19"/>
      <c r="K10" s="20"/>
    </row>
    <row r="11" spans="1:14" ht="13.5" hidden="1" thickBot="1" x14ac:dyDescent="0.25">
      <c r="A11" s="21"/>
      <c r="B11" s="19"/>
      <c r="C11" s="19"/>
      <c r="D11" s="19"/>
      <c r="E11" s="19"/>
      <c r="F11" s="19"/>
      <c r="G11" s="19"/>
      <c r="H11" s="19"/>
      <c r="I11" s="19"/>
      <c r="J11" s="19"/>
      <c r="K11" s="20"/>
    </row>
    <row r="12" spans="1:14" s="28" customFormat="1" ht="76.900000000000006" customHeight="1" thickBot="1" x14ac:dyDescent="0.25">
      <c r="A12" s="22" t="s">
        <v>4</v>
      </c>
      <c r="B12" s="23" t="s">
        <v>5</v>
      </c>
      <c r="C12" s="23" t="s">
        <v>6</v>
      </c>
      <c r="D12" s="23" t="s">
        <v>7</v>
      </c>
      <c r="E12" s="23" t="s">
        <v>8</v>
      </c>
      <c r="F12" s="23" t="s">
        <v>9</v>
      </c>
      <c r="G12" s="23" t="s">
        <v>10</v>
      </c>
      <c r="H12" s="23" t="s">
        <v>11</v>
      </c>
      <c r="I12" s="23" t="s">
        <v>12</v>
      </c>
      <c r="J12" s="23" t="s">
        <v>13</v>
      </c>
      <c r="K12" s="24" t="s">
        <v>14</v>
      </c>
      <c r="L12" s="25" t="s">
        <v>15</v>
      </c>
      <c r="M12" s="26" t="s">
        <v>16</v>
      </c>
      <c r="N12" s="27" t="s">
        <v>17</v>
      </c>
    </row>
    <row r="13" spans="1:14" ht="30" customHeight="1" x14ac:dyDescent="0.25">
      <c r="A13" s="29" t="str">
        <f>'[1]P1 ESEMPIO'!B7</f>
        <v>TABELLA MADRE</v>
      </c>
      <c r="B13" s="30"/>
      <c r="C13" s="30"/>
      <c r="D13" s="30"/>
      <c r="E13" s="31"/>
      <c r="F13" s="31">
        <f>'[1]P1 ESEMPIO'!L13</f>
        <v>0</v>
      </c>
      <c r="G13" s="31">
        <f>'[1]P1 ESEMPIO'!M13</f>
        <v>0</v>
      </c>
      <c r="H13" s="31">
        <f>'[1]P1 ESEMPIO'!N13</f>
        <v>0</v>
      </c>
      <c r="I13" s="31">
        <f>'[1]P1 ESEMPIO'!O13</f>
        <v>0</v>
      </c>
      <c r="J13" s="31">
        <f>'[1]P1 ESEMPIO'!P13</f>
        <v>0</v>
      </c>
      <c r="K13" s="32">
        <f>'[1]P1 ESEMPIO'!R13</f>
        <v>0</v>
      </c>
      <c r="L13" s="33"/>
      <c r="M13" s="34"/>
      <c r="N13" s="35"/>
    </row>
    <row r="14" spans="1:14" ht="52.9" customHeight="1" x14ac:dyDescent="0.25">
      <c r="A14" s="36" t="str">
        <f>'[1]legge 107'!B6</f>
        <v>Valorizzazione merito A.S. 21019/20 - legge 107/2015</v>
      </c>
      <c r="B14" s="37"/>
      <c r="C14" s="38"/>
      <c r="D14" s="39"/>
      <c r="E14" s="40">
        <f>'[1]legge 107'!K40</f>
        <v>17795.16</v>
      </c>
      <c r="F14" s="31">
        <f>'[1]legge 107'!L40</f>
        <v>1565.97408</v>
      </c>
      <c r="G14" s="31">
        <f>'[1]legge 107'!M40</f>
        <v>62.283060000000006</v>
      </c>
      <c r="H14" s="31">
        <f>'[1]legge 107'!N40</f>
        <v>16166.902860000002</v>
      </c>
      <c r="I14" s="31">
        <f>'[1]legge 107'!O40</f>
        <v>4365.0637722000001</v>
      </c>
      <c r="J14" s="31">
        <f>'[1]legge 107'!P40</f>
        <v>11801.839087799997</v>
      </c>
      <c r="K14" s="41">
        <v>17795.16</v>
      </c>
      <c r="L14" s="42">
        <f>E14-K14</f>
        <v>0</v>
      </c>
      <c r="M14" s="43">
        <v>24261585</v>
      </c>
      <c r="N14" s="44">
        <v>44118</v>
      </c>
    </row>
    <row r="15" spans="1:14" ht="36" x14ac:dyDescent="0.25">
      <c r="A15" s="45" t="str">
        <f>'[1]ind dir '!B9</f>
        <v>INDENNITA' DI  DIREZIONE DEL DSGA</v>
      </c>
      <c r="B15" s="37"/>
      <c r="C15" s="37"/>
      <c r="D15" s="38"/>
      <c r="E15" s="46">
        <f>'[1]ind dir '!D18+'[1]STRAORD ATA AL 30.07'!F11</f>
        <v>6523.893</v>
      </c>
      <c r="F15" s="47"/>
      <c r="G15" s="47"/>
      <c r="H15" s="47"/>
      <c r="I15" s="47"/>
      <c r="J15" s="47"/>
      <c r="K15" s="48">
        <f>6523.89-1066.74</f>
        <v>5457.1500000000005</v>
      </c>
      <c r="L15" s="42">
        <f t="shared" ref="L15:L33" si="0">E15-K15</f>
        <v>1066.7429999999995</v>
      </c>
      <c r="M15" s="49"/>
      <c r="N15" s="49"/>
    </row>
    <row r="16" spans="1:14" ht="63.75" customHeight="1" x14ac:dyDescent="0.25">
      <c r="A16" s="50" t="str">
        <f>'[1]COLL. DS'!B5</f>
        <v>COLLABORATORI DEL DIRIGENTE SCOLASTICO E RESPONSABILI DI PLESSO/LABORATORIO/COORDINAMENTO SEDI/REFERENTI SEDI</v>
      </c>
      <c r="B16" s="37"/>
      <c r="C16" s="38">
        <f>'[1]COLL. DS'!F27</f>
        <v>820</v>
      </c>
      <c r="D16" s="38"/>
      <c r="E16" s="46">
        <f>'[1]COLL. DS'!K27</f>
        <v>18200</v>
      </c>
      <c r="F16" s="47">
        <f>'[1]COLL. DS'!L27</f>
        <v>1262.8000000000002</v>
      </c>
      <c r="G16" s="47">
        <f>'[1]COLL. DS'!M27</f>
        <v>50.224999999999994</v>
      </c>
      <c r="H16" s="47">
        <f>'[1]COLL. DS'!N27</f>
        <v>13036.974999999999</v>
      </c>
      <c r="I16" s="47">
        <f>'[1]COLL. DS'!O27</f>
        <v>3519.9832500000002</v>
      </c>
      <c r="J16" s="47">
        <f>'[1]COLL. DS'!P27</f>
        <v>9516.9917499999992</v>
      </c>
      <c r="K16" s="48">
        <v>18200</v>
      </c>
      <c r="L16" s="42">
        <f t="shared" si="0"/>
        <v>0</v>
      </c>
      <c r="M16" s="43">
        <f>'[1]COLL. DS'!B3</f>
        <v>23885257</v>
      </c>
      <c r="N16" s="44">
        <v>44097</v>
      </c>
    </row>
    <row r="17" spans="1:18" ht="38.450000000000003" customHeight="1" x14ac:dyDescent="0.25">
      <c r="A17" s="45" t="str">
        <f>'[1]PROG ROBOTICA'!B6</f>
        <v>PROGETTO ROBOTICA</v>
      </c>
      <c r="B17" s="37"/>
      <c r="C17" s="38">
        <f>'[1]PROG ROBOTICA'!C49</f>
        <v>180</v>
      </c>
      <c r="D17" s="38"/>
      <c r="E17" s="46">
        <f>'[1]PROG ROBOTICA'!E49</f>
        <v>3150</v>
      </c>
      <c r="F17" s="47">
        <f>'[1]PROG ROBOTICA'!F49</f>
        <v>277.20000000000005</v>
      </c>
      <c r="G17" s="47">
        <f>'[1]PROG ROBOTICA'!G49</f>
        <v>11.025</v>
      </c>
      <c r="H17" s="47">
        <f>'[1]PROG ROBOTICA'!H49</f>
        <v>2861.7750000000001</v>
      </c>
      <c r="I17" s="47">
        <f>'[1]PROG ROBOTICA'!I49</f>
        <v>772.67925000000002</v>
      </c>
      <c r="J17" s="47">
        <f>'[1]PROG ROBOTICA'!J49</f>
        <v>2089.09575</v>
      </c>
      <c r="K17" s="48">
        <v>3150</v>
      </c>
      <c r="L17" s="42">
        <f t="shared" si="0"/>
        <v>0</v>
      </c>
      <c r="M17" s="43">
        <f>'[1]PROG ROBOTICA'!B4</f>
        <v>23865098</v>
      </c>
      <c r="N17" s="44">
        <v>44096</v>
      </c>
    </row>
    <row r="18" spans="1:18" ht="47.45" customHeight="1" x14ac:dyDescent="0.25">
      <c r="A18" s="45" t="str">
        <f>'[1]LAB TEATRO'!B5</f>
        <v>LABORATORIO TEATRALE E RISCOPERTA DEL TERRITORIO E CLASSE 3.0</v>
      </c>
      <c r="B18" s="37"/>
      <c r="C18" s="38">
        <f>'[1]LAB TEATRO'!F23</f>
        <v>92</v>
      </c>
      <c r="D18" s="38"/>
      <c r="E18" s="46">
        <f>'[1]LAB TEATRO'!K23</f>
        <v>1610</v>
      </c>
      <c r="F18" s="47">
        <f>'[1]LAB TEATRO'!L23</f>
        <v>141.68</v>
      </c>
      <c r="G18" s="47">
        <f>'[1]LAB TEATRO'!M23</f>
        <v>5.6350000000000007</v>
      </c>
      <c r="H18" s="47">
        <f>'[1]LAB TEATRO'!N23</f>
        <v>1462.6849999999999</v>
      </c>
      <c r="I18" s="47">
        <f>'[1]LAB TEATRO'!O23</f>
        <v>394.92494999999997</v>
      </c>
      <c r="J18" s="47">
        <f>'[1]LAB TEATRO'!P23</f>
        <v>1067.7600499999999</v>
      </c>
      <c r="K18" s="48">
        <v>1610</v>
      </c>
      <c r="L18" s="42">
        <f t="shared" si="0"/>
        <v>0</v>
      </c>
      <c r="M18" s="43">
        <f>'[1]LAB TEATRO'!B3</f>
        <v>23803639</v>
      </c>
      <c r="N18" s="49">
        <f>'[1]LAB TEATRO'!D3</f>
        <v>44089</v>
      </c>
    </row>
    <row r="19" spans="1:18" ht="54.75" customHeight="1" x14ac:dyDescent="0.25">
      <c r="A19" s="45" t="str">
        <f>'[1]FUNZ STRUM'!B6</f>
        <v>FUNZIONI STRUMENTALI</v>
      </c>
      <c r="B19" s="38"/>
      <c r="C19" s="38">
        <f>'[1]FUNZ STRUM'!F20</f>
        <v>291.00971428571432</v>
      </c>
      <c r="D19" s="38"/>
      <c r="E19" s="46">
        <f>'[1]FUNZ STRUM'!K20</f>
        <v>5092.67</v>
      </c>
      <c r="F19" s="47">
        <f>'[1]FUNZ STRUM'!L20</f>
        <v>336.11688000000004</v>
      </c>
      <c r="G19" s="47">
        <f>'[1]FUNZ STRUM'!M20</f>
        <v>13.368285</v>
      </c>
      <c r="H19" s="47">
        <f>'[1]FUNZ STRUM'!N20</f>
        <v>3470.0248350000002</v>
      </c>
      <c r="I19" s="47">
        <f>'[1]FUNZ STRUM'!O20</f>
        <v>936.90670545000012</v>
      </c>
      <c r="J19" s="47">
        <f>'[1]FUNZ STRUM'!P20</f>
        <v>2533.1181295500005</v>
      </c>
      <c r="K19" s="48">
        <v>5092.67</v>
      </c>
      <c r="L19" s="42">
        <f t="shared" si="0"/>
        <v>0</v>
      </c>
      <c r="M19" s="43">
        <f>'[1]FUNZ STRUM'!B4</f>
        <v>23803366</v>
      </c>
      <c r="N19" s="49">
        <f>'[1]FUNZ STRUM'!F4</f>
        <v>44089</v>
      </c>
    </row>
    <row r="20" spans="1:18" ht="36.75" customHeight="1" x14ac:dyDescent="0.25">
      <c r="A20" s="45" t="str">
        <f>'[1]incarichi specifici'!B5</f>
        <v>INCARICHI SPECIFICI</v>
      </c>
      <c r="B20" s="51">
        <f>'[1]incarichi specifici'!K13</f>
        <v>0</v>
      </c>
      <c r="C20" s="38"/>
      <c r="D20" s="38"/>
      <c r="E20" s="46">
        <f>'[1]incarichi specifici'!L13</f>
        <v>2400</v>
      </c>
      <c r="F20" s="47">
        <f>'[1]incarichi specifici'!M13</f>
        <v>211.2</v>
      </c>
      <c r="G20" s="47">
        <f>'[1]incarichi specifici'!N13</f>
        <v>8.4</v>
      </c>
      <c r="H20" s="47">
        <f>'[1]incarichi specifici'!O13</f>
        <v>2180.4</v>
      </c>
      <c r="I20" s="47">
        <f>'[1]incarichi specifici'!P13</f>
        <v>588.70800000000008</v>
      </c>
      <c r="J20" s="47">
        <f>'[1]incarichi specifici'!Q13</f>
        <v>1591.692</v>
      </c>
      <c r="K20" s="48">
        <v>2400</v>
      </c>
      <c r="L20" s="42">
        <f t="shared" si="0"/>
        <v>0</v>
      </c>
      <c r="M20" s="52">
        <v>23416510</v>
      </c>
      <c r="N20" s="53">
        <v>44011</v>
      </c>
    </row>
    <row r="21" spans="1:18" ht="36" x14ac:dyDescent="0.25">
      <c r="A21" s="45" t="str">
        <f>'[1]STRAORD ATA AL 30.07'!B6</f>
        <v>STRAORDINARIO ATA ESTENSIVO AL 31/7/2020</v>
      </c>
      <c r="B21" s="37"/>
      <c r="C21" s="38"/>
      <c r="D21" s="38">
        <f>'[1]STRAORD ATA AL 30.07'!E42</f>
        <v>149.65</v>
      </c>
      <c r="E21" s="46">
        <f>'[1]STRAORD ATA AL 30.07'!F42</f>
        <v>2216.6349999999998</v>
      </c>
      <c r="F21" s="47">
        <f>'[1]STRAORD ATA AL 30.07'!G42</f>
        <v>195.06387999999998</v>
      </c>
      <c r="G21" s="47">
        <f>'[1]STRAORD ATA AL 30.07'!H42</f>
        <v>7.7582224999999987</v>
      </c>
      <c r="H21" s="47">
        <f>'[1]STRAORD ATA AL 30.07'!I42</f>
        <v>2013.8128974999995</v>
      </c>
      <c r="I21" s="47">
        <f>'[1]STRAORD ATA AL 30.07'!J42</f>
        <v>543.72948232499994</v>
      </c>
      <c r="J21" s="47">
        <f>'[1]STRAORD ATA AL 30.07'!K42</f>
        <v>1470.0834151749996</v>
      </c>
      <c r="K21" s="48">
        <v>2216.63</v>
      </c>
      <c r="L21" s="42">
        <f t="shared" si="0"/>
        <v>4.999999999654392E-3</v>
      </c>
      <c r="M21" s="54" t="s">
        <v>18</v>
      </c>
      <c r="N21" s="44">
        <v>44011</v>
      </c>
    </row>
    <row r="22" spans="1:18" ht="50.25" customHeight="1" x14ac:dyDescent="0.25">
      <c r="A22" s="29" t="str">
        <f>'[1]STRAORD ATA AL 31.8.20'!B6</f>
        <v>STRAORDINARIO ATA ESTENSIVOAL 31/8/2020</v>
      </c>
      <c r="B22" s="30"/>
      <c r="C22" s="30"/>
      <c r="D22" s="55">
        <f>'[1]STRAORD ATA AL 31.8.20'!E52</f>
        <v>1252.5</v>
      </c>
      <c r="E22" s="40">
        <f>'[1]STRAORD ATA AL 31.8.20'!F52</f>
        <v>12876.75</v>
      </c>
      <c r="F22" s="31">
        <f>'[1]STRAORD ATA AL 31.8.20'!G52</f>
        <v>1133.154</v>
      </c>
      <c r="G22" s="31">
        <f>'[1]STRAORD ATA AL 31.8.20'!H52</f>
        <v>45.068624999999997</v>
      </c>
      <c r="H22" s="31">
        <f>'[1]STRAORD ATA AL 31.8.20'!I52</f>
        <v>11698.527375</v>
      </c>
      <c r="I22" s="31">
        <f>'[1]STRAORD ATA AL 31.8.20'!J52</f>
        <v>3158.6023912499995</v>
      </c>
      <c r="J22" s="31">
        <f>'[1]STRAORD ATA AL 31.8.20'!K52</f>
        <v>8539.9249837499992</v>
      </c>
      <c r="K22" s="56">
        <v>12876.75</v>
      </c>
      <c r="L22" s="42">
        <f t="shared" si="0"/>
        <v>0</v>
      </c>
      <c r="M22" s="34">
        <f>'[1]STRAORD ATA AL 31.8.20'!B4</f>
        <v>23865483</v>
      </c>
      <c r="N22" s="57">
        <v>44096</v>
      </c>
    </row>
    <row r="23" spans="1:18" ht="50.25" customHeight="1" x14ac:dyDescent="0.25">
      <c r="A23" s="29" t="str">
        <f>'[1]STRAORD ATA A RECUPERO'!B6</f>
        <v>STRAORDINARIO ATA A RECUPERO</v>
      </c>
      <c r="B23" s="30"/>
      <c r="C23" s="30"/>
      <c r="D23" s="55">
        <f>'[1]STRAORD ATA A RECUPERO'!E15</f>
        <v>127.5</v>
      </c>
      <c r="E23" s="40">
        <f>'[1]STRAORD ATA A RECUPERO'!F15</f>
        <v>1848.75</v>
      </c>
      <c r="F23" s="55">
        <f>'[1]STRAORD ATA A RECUPERO'!G15</f>
        <v>162.69000000000003</v>
      </c>
      <c r="G23" s="55">
        <f>'[1]STRAORD ATA A RECUPERO'!H15</f>
        <v>6.4706250000000001</v>
      </c>
      <c r="H23" s="55">
        <f>'[1]STRAORD ATA A RECUPERO'!I15</f>
        <v>1679.589375</v>
      </c>
      <c r="I23" s="55">
        <f>'[1]STRAORD ATA A RECUPERO'!J15</f>
        <v>453.48913125000001</v>
      </c>
      <c r="J23" s="55">
        <f>'[1]STRAORD ATA A RECUPERO'!K15</f>
        <v>1226.1002437500001</v>
      </c>
      <c r="K23" s="56">
        <v>0</v>
      </c>
      <c r="L23" s="58">
        <f t="shared" si="0"/>
        <v>1848.75</v>
      </c>
      <c r="M23" s="59"/>
      <c r="N23" s="57"/>
    </row>
    <row r="24" spans="1:18" ht="87" customHeight="1" x14ac:dyDescent="0.25">
      <c r="A24" s="29" t="str">
        <f>'[1]riepilogo ind presenza'!B3</f>
        <v>INDENNITA' DI SERVIZIO EFFETTIVO COVID-19    articolo 63 del decreto legge 17 marzo 2020, n. 18 - “Cura Italia"</v>
      </c>
      <c r="B24" s="30"/>
      <c r="C24" s="30"/>
      <c r="D24" s="55">
        <f>'[1]riepilogo ind presenza'!AR45</f>
        <v>1313</v>
      </c>
      <c r="E24" s="40"/>
      <c r="F24" s="55"/>
      <c r="G24" s="55"/>
      <c r="H24" s="55"/>
      <c r="I24" s="55"/>
      <c r="J24" s="55"/>
      <c r="K24" s="56">
        <v>0</v>
      </c>
      <c r="L24" s="58">
        <f t="shared" si="0"/>
        <v>0</v>
      </c>
      <c r="M24" s="59"/>
      <c r="N24" s="57"/>
    </row>
    <row r="25" spans="1:18" ht="68.25" customHeight="1" x14ac:dyDescent="0.25">
      <c r="A25" s="29" t="str">
        <f>'[1]STRAORD DE CHIARA'!B4</f>
        <v>STRAORDINARIO INTENSIFICAZIONE PROGETTO REGIONALE ASSISTENTI ALLA PERSONA</v>
      </c>
      <c r="B25" s="30"/>
      <c r="C25" s="30"/>
      <c r="D25" s="55">
        <f>'[1]STRAORD DE CHIARA'!D15</f>
        <v>50</v>
      </c>
      <c r="E25" s="60">
        <f>'[1]STRAORD DE CHIARA'!E15</f>
        <v>725</v>
      </c>
      <c r="F25" s="55">
        <f>'[1]STRAORD DE CHIARA'!F15</f>
        <v>63.800000000000011</v>
      </c>
      <c r="G25" s="55">
        <f>'[1]STRAORD DE CHIARA'!G15</f>
        <v>2.5374999999999996</v>
      </c>
      <c r="H25" s="55">
        <f>'[1]STRAORD DE CHIARA'!H15</f>
        <v>658.66250000000002</v>
      </c>
      <c r="I25" s="55">
        <f>'[1]STRAORD DE CHIARA'!I15</f>
        <v>177.83887500000003</v>
      </c>
      <c r="J25" s="55">
        <f>'[1]STRAORD DE CHIARA'!J15</f>
        <v>480.82362499999999</v>
      </c>
      <c r="K25" s="56">
        <v>725</v>
      </c>
      <c r="L25" s="58">
        <f t="shared" si="0"/>
        <v>0</v>
      </c>
      <c r="M25" s="59">
        <f>'[1]STRAORD DE CHIARA'!B3</f>
        <v>24261585</v>
      </c>
      <c r="N25" s="61">
        <v>44118</v>
      </c>
    </row>
    <row r="26" spans="1:18" ht="75.599999999999994" customHeight="1" x14ac:dyDescent="0.25">
      <c r="A26" s="45" t="str">
        <f>'[1]Coordinatori classe +'!B4</f>
        <v xml:space="preserve">COORDINATORI DI CLASSE </v>
      </c>
      <c r="B26" s="37"/>
      <c r="C26" s="38">
        <f>'[1]Coordinatori classe +'!D49</f>
        <v>725</v>
      </c>
      <c r="D26" s="37"/>
      <c r="E26" s="46">
        <f>'[1]Coordinatori classe +'!I49</f>
        <v>12687.5</v>
      </c>
      <c r="F26" s="47">
        <f>'[1]Coordinatori classe +'!J49</f>
        <v>1116.4999999999991</v>
      </c>
      <c r="G26" s="47">
        <f>'[1]Coordinatori classe +'!K49</f>
        <v>44.406250000000021</v>
      </c>
      <c r="H26" s="47">
        <f>'[1]Coordinatori classe +'!L49</f>
        <v>11415.302500000005</v>
      </c>
      <c r="I26" s="47">
        <f>'[1]Coordinatori classe +'!M49</f>
        <v>2498.3295750000011</v>
      </c>
      <c r="J26" s="47">
        <f>'[1]Coordinatori classe +'!N49</f>
        <v>6754.7429250000032</v>
      </c>
      <c r="K26" s="48">
        <v>12687.5</v>
      </c>
      <c r="L26" s="58">
        <f t="shared" si="0"/>
        <v>0</v>
      </c>
      <c r="M26" s="62">
        <f>'[1]Coordinatori classe +'!B3</f>
        <v>23885422</v>
      </c>
      <c r="N26" s="63">
        <v>44097</v>
      </c>
    </row>
    <row r="27" spans="1:18" ht="38.450000000000003" customHeight="1" x14ac:dyDescent="0.25">
      <c r="A27" s="45" t="str">
        <f>'[1]REFERENTI DIP'!B6</f>
        <v>referenti dipartimenti</v>
      </c>
      <c r="B27" s="38"/>
      <c r="C27" s="38">
        <f>'[1]REFERENTI DIP'!C49</f>
        <v>108</v>
      </c>
      <c r="D27" s="37"/>
      <c r="E27" s="46">
        <f>'[1]REFERENTI DIP'!E49</f>
        <v>1890</v>
      </c>
      <c r="F27" s="47">
        <f>'[1]REFERENTI DIP'!F49</f>
        <v>166.32</v>
      </c>
      <c r="G27" s="47">
        <f>'[1]REFERENTI DIP'!G49</f>
        <v>6.6150000000000002</v>
      </c>
      <c r="H27" s="47">
        <f>'[1]REFERENTI DIP'!H49</f>
        <v>1717.0650000000001</v>
      </c>
      <c r="I27" s="47">
        <f>'[1]REFERENTI DIP'!I49</f>
        <v>463.60755</v>
      </c>
      <c r="J27" s="47">
        <f>'[1]REFERENTI DIP'!J49</f>
        <v>1253.4574499999999</v>
      </c>
      <c r="K27" s="48">
        <v>1890</v>
      </c>
      <c r="L27" s="42">
        <f t="shared" si="0"/>
        <v>0</v>
      </c>
      <c r="M27" s="64">
        <v>23803662</v>
      </c>
      <c r="N27" s="63">
        <v>44089</v>
      </c>
    </row>
    <row r="28" spans="1:18" ht="38.450000000000003" customHeight="1" x14ac:dyDescent="0.25">
      <c r="A28" s="45" t="str">
        <f>'[1]TUTOR TIROCINANTI'!B6</f>
        <v>TUTOR TIROCINANTI</v>
      </c>
      <c r="B28" s="38"/>
      <c r="C28" s="38"/>
      <c r="D28" s="37"/>
      <c r="E28" s="46">
        <f>'[1]TUTOR TIROCINANTI'!E49</f>
        <v>1085</v>
      </c>
      <c r="F28" s="47">
        <f>'[1]TUTOR TIROCINANTI'!F49</f>
        <v>95.47999999999999</v>
      </c>
      <c r="G28" s="47">
        <f>'[1]TUTOR TIROCINANTI'!G49</f>
        <v>3.7975000000000003</v>
      </c>
      <c r="H28" s="47">
        <f>'[1]TUTOR TIROCINANTI'!H49</f>
        <v>985.7225000000002</v>
      </c>
      <c r="I28" s="47">
        <f>'[1]TUTOR TIROCINANTI'!I49</f>
        <v>266.14507499999996</v>
      </c>
      <c r="J28" s="47">
        <f>'[1]TUTOR TIROCINANTI'!J49</f>
        <v>719.57742499999995</v>
      </c>
      <c r="K28" s="48">
        <v>1085</v>
      </c>
      <c r="L28" s="42">
        <f t="shared" si="0"/>
        <v>0</v>
      </c>
      <c r="M28" s="64">
        <v>23865107</v>
      </c>
      <c r="N28" s="63">
        <v>44096</v>
      </c>
    </row>
    <row r="29" spans="1:18" ht="41.25" customHeight="1" x14ac:dyDescent="0.25">
      <c r="A29" s="45" t="str">
        <f>'[1]PROGETTI A 35EUIRO'!B5</f>
        <v>PROGETTI VARI</v>
      </c>
      <c r="B29" s="38">
        <f>'[1]PROGETTI A 35EUIRO'!D14</f>
        <v>66</v>
      </c>
      <c r="C29" s="37"/>
      <c r="D29" s="37"/>
      <c r="E29" s="46">
        <f>'[1]PROGETTI A 35EUIRO'!E14</f>
        <v>2310</v>
      </c>
      <c r="F29" s="47">
        <f>'[1]PROGETTI A 35EUIRO'!F14</f>
        <v>203.28000000000003</v>
      </c>
      <c r="G29" s="47">
        <f>'[1]PROGETTI A 35EUIRO'!G14</f>
        <v>8.0850000000000009</v>
      </c>
      <c r="H29" s="47">
        <f>'[1]PROGETTI A 35EUIRO'!H14</f>
        <v>2098.6350000000002</v>
      </c>
      <c r="I29" s="47">
        <f>'[1]PROGETTI A 35EUIRO'!I14</f>
        <v>566.63144999999997</v>
      </c>
      <c r="J29" s="47">
        <f>'[1]PROGETTI A 35EUIRO'!J14</f>
        <v>1532.0035499999999</v>
      </c>
      <c r="K29" s="47">
        <v>2310</v>
      </c>
      <c r="L29" s="42">
        <f t="shared" si="0"/>
        <v>0</v>
      </c>
      <c r="M29" s="59">
        <f>'[1]PROGETTI A 35EUIRO'!B8</f>
        <v>23803358</v>
      </c>
      <c r="N29" s="63">
        <f>'[1]PROGETTI A 35EUIRO'!D8</f>
        <v>44089</v>
      </c>
      <c r="Q29" s="65"/>
      <c r="R29" s="66"/>
    </row>
    <row r="30" spans="1:18" ht="41.25" customHeight="1" x14ac:dyDescent="0.25">
      <c r="A30" s="67" t="str">
        <f>'[1]GSS  FERRANTE'!B5</f>
        <v>GSS</v>
      </c>
      <c r="B30" s="38">
        <f>'[1]GSS  FERRANTE'!D22</f>
        <v>90</v>
      </c>
      <c r="C30" s="37"/>
      <c r="D30" s="37"/>
      <c r="E30" s="68">
        <f>'[1]GSS  FERRANTE'!K22</f>
        <v>3085.2</v>
      </c>
      <c r="F30" s="68">
        <f>'[1]GSS  FERRANTE'!L22</f>
        <v>271.49760000000003</v>
      </c>
      <c r="G30" s="68">
        <f>'[1]GSS  FERRANTE'!M22</f>
        <v>10.7982</v>
      </c>
      <c r="H30" s="68">
        <f>'[1]GSS  FERRANTE'!N22</f>
        <v>2802.9042000000004</v>
      </c>
      <c r="I30" s="68">
        <f>'[1]GSS  FERRANTE'!O22</f>
        <v>987.57402300000012</v>
      </c>
      <c r="J30" s="68">
        <f>'[1]GSS  FERRANTE'!P22</f>
        <v>1815.3301770000003</v>
      </c>
      <c r="K30" s="68">
        <v>3085.2</v>
      </c>
      <c r="L30" s="42">
        <f t="shared" si="0"/>
        <v>0</v>
      </c>
      <c r="M30" s="69">
        <v>24443554</v>
      </c>
      <c r="N30" s="63">
        <v>44124</v>
      </c>
      <c r="Q30" s="65"/>
      <c r="R30" s="66"/>
    </row>
    <row r="31" spans="1:18" ht="36" x14ac:dyDescent="0.25">
      <c r="A31" s="70" t="str">
        <f>'[1]O.E. 19.20 cetraro'!B6</f>
        <v>SOSTITUZIONE COLLEGHI ASSENTI LICEI CETRARO</v>
      </c>
      <c r="B31" s="37">
        <f>'[1]O.E. 19.20 cetraro'!D27</f>
        <v>62</v>
      </c>
      <c r="C31" s="37"/>
      <c r="D31" s="37"/>
      <c r="E31" s="68">
        <f>'[1]O.E. 19.20 cetraro'!K27</f>
        <v>1736.62</v>
      </c>
      <c r="F31" s="68">
        <f>'[1]O.E. 19.20 cetraro'!L27</f>
        <v>152.82256000000001</v>
      </c>
      <c r="G31" s="68">
        <f>'[1]O.E. 19.20 cetraro'!M27</f>
        <v>6.0781700000000001</v>
      </c>
      <c r="H31" s="68">
        <f>'[1]O.E. 19.20 cetraro'!N27</f>
        <v>1577.7192700000003</v>
      </c>
      <c r="I31" s="68">
        <f>'[1]O.E. 19.20 cetraro'!O27</f>
        <v>425.98420290000001</v>
      </c>
      <c r="J31" s="68">
        <f>'[1]O.E. 19.20 cetraro'!P27</f>
        <v>1151.7350671000002</v>
      </c>
      <c r="K31" s="68">
        <v>1736.62</v>
      </c>
      <c r="L31" s="42">
        <f t="shared" si="0"/>
        <v>0</v>
      </c>
      <c r="M31" s="71">
        <v>23600798</v>
      </c>
      <c r="N31" s="72">
        <v>44049</v>
      </c>
      <c r="Q31" s="65"/>
      <c r="R31" s="66"/>
    </row>
    <row r="32" spans="1:18" ht="36" x14ac:dyDescent="0.25">
      <c r="A32" s="70" t="str">
        <f>'[1]O.E. 19.20 ITT'!B6</f>
        <v>SOSTITUZIONE COLLEGHI ASSENTI ITT</v>
      </c>
      <c r="B32" s="37">
        <f>'[1]O.E. 19.20 ITT'!D27</f>
        <v>17</v>
      </c>
      <c r="C32" s="37"/>
      <c r="D32" s="37"/>
      <c r="E32" s="68">
        <f>'[1]O.E. 19.20 ITT'!K27</f>
        <v>476.16999999999996</v>
      </c>
      <c r="F32" s="68">
        <f>'[1]O.E. 19.20 ITT'!L27</f>
        <v>41.902960000000007</v>
      </c>
      <c r="G32" s="68">
        <f>'[1]O.E. 19.20 ITT'!M27</f>
        <v>1.666595</v>
      </c>
      <c r="H32" s="68">
        <f>'[1]O.E. 19.20 ITT'!N27</f>
        <v>432.60044500000015</v>
      </c>
      <c r="I32" s="68">
        <f>'[1]O.E. 19.20 ITT'!O27</f>
        <v>116.80212014999999</v>
      </c>
      <c r="J32" s="68">
        <f>'[1]O.E. 19.20 ITT'!P27</f>
        <v>315.79832484999997</v>
      </c>
      <c r="K32" s="68">
        <v>476.17</v>
      </c>
      <c r="L32" s="42">
        <f t="shared" si="0"/>
        <v>0</v>
      </c>
      <c r="M32" s="73">
        <v>23601238</v>
      </c>
      <c r="N32" s="74">
        <v>44050</v>
      </c>
    </row>
    <row r="33" spans="1:14" ht="36" x14ac:dyDescent="0.25">
      <c r="A33" s="70" t="str">
        <f>'[1]O.E. 19.20 FUSCALDO'!D8</f>
        <v>SOSTITUZIONE COLLEGHI ASSENTI IPSIA ITIS</v>
      </c>
      <c r="B33" s="37">
        <f>'[1]O.E. 19.20 FUSCALDO'!D31</f>
        <v>121</v>
      </c>
      <c r="C33" s="37"/>
      <c r="D33" s="37"/>
      <c r="E33" s="68">
        <f>'[1]O.E. 19.20 FUSCALDO'!K31</f>
        <v>3389.2100000000005</v>
      </c>
      <c r="F33" s="68">
        <f>'[1]O.E. 19.20 FUSCALDO'!L31</f>
        <v>298.25047999999998</v>
      </c>
      <c r="G33" s="68">
        <f>'[1]O.E. 19.20 FUSCALDO'!M31</f>
        <v>11.862235</v>
      </c>
      <c r="H33" s="68">
        <f>'[1]O.E. 19.20 FUSCALDO'!N31</f>
        <v>3079.0972849999998</v>
      </c>
      <c r="I33" s="68">
        <f>'[1]O.E. 19.20 FUSCALDO'!O31</f>
        <v>831.35626694999996</v>
      </c>
      <c r="J33" s="68">
        <f>'[1]O.E. 19.20 FUSCALDO'!P31</f>
        <v>2247.7410180500001</v>
      </c>
      <c r="K33" s="68">
        <v>3389.21</v>
      </c>
      <c r="L33" s="58">
        <f t="shared" si="0"/>
        <v>0</v>
      </c>
      <c r="M33" s="75">
        <v>23803665</v>
      </c>
      <c r="N33" s="74">
        <v>44089</v>
      </c>
    </row>
    <row r="34" spans="1:14" ht="43.9" customHeight="1" thickBot="1" x14ac:dyDescent="0.3">
      <c r="A34" s="76" t="s">
        <v>19</v>
      </c>
      <c r="B34" s="77">
        <f t="shared" ref="B34:L34" si="1">SUM(B14:B33)</f>
        <v>356</v>
      </c>
      <c r="C34" s="77">
        <f t="shared" si="1"/>
        <v>2216.0097142857144</v>
      </c>
      <c r="D34" s="77">
        <f t="shared" si="1"/>
        <v>2892.65</v>
      </c>
      <c r="E34" s="78">
        <f t="shared" si="1"/>
        <v>99098.558000000005</v>
      </c>
      <c r="F34" s="78">
        <f t="shared" si="1"/>
        <v>7695.732439999997</v>
      </c>
      <c r="G34" s="78">
        <f t="shared" si="1"/>
        <v>306.08026749999999</v>
      </c>
      <c r="H34" s="78">
        <f t="shared" si="1"/>
        <v>79338.401042500016</v>
      </c>
      <c r="I34" s="78">
        <f t="shared" si="1"/>
        <v>21068.356070475002</v>
      </c>
      <c r="J34" s="78">
        <f t="shared" si="1"/>
        <v>56107.814972025008</v>
      </c>
      <c r="K34" s="78">
        <f t="shared" si="1"/>
        <v>96183.059999999983</v>
      </c>
      <c r="L34" s="78">
        <f t="shared" si="1"/>
        <v>2915.4979999999991</v>
      </c>
      <c r="M34" s="79">
        <f>SUM(K34:L34)</f>
        <v>99098.557999999975</v>
      </c>
    </row>
    <row r="35" spans="1:14" ht="13.5" thickBot="1" x14ac:dyDescent="0.25">
      <c r="A35" s="80"/>
      <c r="B35" s="81"/>
      <c r="C35" s="82"/>
      <c r="D35" s="82"/>
      <c r="E35" s="17"/>
      <c r="F35" s="17"/>
      <c r="G35" s="17"/>
      <c r="H35" s="17"/>
      <c r="I35" s="17"/>
      <c r="J35" s="17"/>
      <c r="K35" s="83"/>
      <c r="L35" s="84"/>
      <c r="M35" s="84"/>
    </row>
    <row r="36" spans="1:14" ht="64.150000000000006" customHeight="1" thickBot="1" x14ac:dyDescent="0.4">
      <c r="A36" s="85" t="s">
        <v>20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7"/>
    </row>
    <row r="37" spans="1:14" ht="198.75" thickBot="1" x14ac:dyDescent="0.3">
      <c r="A37" s="88"/>
      <c r="B37" s="89" t="s">
        <v>21</v>
      </c>
      <c r="C37" s="90" t="s">
        <v>22</v>
      </c>
      <c r="D37" s="91" t="s">
        <v>23</v>
      </c>
      <c r="E37" s="90" t="s">
        <v>24</v>
      </c>
      <c r="F37" s="92" t="s">
        <v>25</v>
      </c>
      <c r="G37" s="93"/>
      <c r="H37" s="92" t="s">
        <v>26</v>
      </c>
      <c r="I37" s="94" t="s">
        <v>27</v>
      </c>
      <c r="J37" s="89" t="s">
        <v>28</v>
      </c>
      <c r="K37" s="95" t="s">
        <v>29</v>
      </c>
      <c r="L37" s="89" t="s">
        <v>30</v>
      </c>
      <c r="N37" s="96"/>
    </row>
    <row r="38" spans="1:14" s="104" customFormat="1" ht="45.75" customHeight="1" x14ac:dyDescent="0.2">
      <c r="A38" s="97" t="s">
        <v>31</v>
      </c>
      <c r="B38" s="98">
        <v>3361.06</v>
      </c>
      <c r="C38" s="99">
        <f>73970.36/100*75</f>
        <v>55477.770000000004</v>
      </c>
      <c r="D38" s="99">
        <f>9550.54-1279.86-8875.41</f>
        <v>-604.72999999999956</v>
      </c>
      <c r="E38" s="99"/>
      <c r="F38" s="98">
        <v>2884.35</v>
      </c>
      <c r="G38" s="98"/>
      <c r="H38" s="98">
        <f>B38+C38+D38+E38+F38+G38</f>
        <v>61118.450000000004</v>
      </c>
      <c r="I38" s="100">
        <f>E16+E17+E18+E26+E27+E28+E29</f>
        <v>40932.5</v>
      </c>
      <c r="J38" s="101">
        <f>H38-I38</f>
        <v>20185.950000000004</v>
      </c>
      <c r="K38" s="102">
        <v>0</v>
      </c>
      <c r="L38" s="103">
        <f>J38-K38</f>
        <v>20185.950000000004</v>
      </c>
    </row>
    <row r="39" spans="1:14" s="104" customFormat="1" ht="42.75" customHeight="1" x14ac:dyDescent="0.2">
      <c r="A39" s="105" t="s">
        <v>32</v>
      </c>
      <c r="B39" s="98">
        <v>4234.49</v>
      </c>
      <c r="C39" s="99">
        <f>73970.36*25/100</f>
        <v>18492.59</v>
      </c>
      <c r="D39" s="99"/>
      <c r="E39" s="99"/>
      <c r="F39" s="106"/>
      <c r="G39" s="106"/>
      <c r="H39" s="98">
        <f t="shared" ref="H39:H43" si="2">B39+C39+D39+E39+F39+G39</f>
        <v>22727.08</v>
      </c>
      <c r="I39" s="107">
        <f>E21+E22+E23+E25</f>
        <v>17667.135000000002</v>
      </c>
      <c r="J39" s="101">
        <f t="shared" ref="J39:J40" si="3">H39-I39</f>
        <v>5059.9449999999997</v>
      </c>
      <c r="K39" s="102"/>
      <c r="L39" s="108">
        <f>J39-K39</f>
        <v>5059.9449999999997</v>
      </c>
    </row>
    <row r="40" spans="1:14" s="104" customFormat="1" ht="37.15" customHeight="1" x14ac:dyDescent="0.2">
      <c r="A40" s="105" t="s">
        <v>33</v>
      </c>
      <c r="B40" s="98"/>
      <c r="C40" s="99"/>
      <c r="D40" s="109"/>
      <c r="E40" s="109"/>
      <c r="F40" s="106"/>
      <c r="G40" s="106"/>
      <c r="H40" s="98">
        <f t="shared" si="2"/>
        <v>0</v>
      </c>
      <c r="I40" s="107">
        <v>0</v>
      </c>
      <c r="J40" s="101">
        <f t="shared" si="3"/>
        <v>0</v>
      </c>
      <c r="K40" s="110"/>
      <c r="L40" s="108">
        <f>J40-K40</f>
        <v>0</v>
      </c>
    </row>
    <row r="41" spans="1:14" s="116" customFormat="1" ht="46.5" customHeight="1" x14ac:dyDescent="0.2">
      <c r="A41" s="111" t="s">
        <v>34</v>
      </c>
      <c r="B41" s="112">
        <f>SUM(B38:B40)</f>
        <v>7595.5499999999993</v>
      </c>
      <c r="C41" s="112">
        <f>SUM(C38:C40)</f>
        <v>73970.36</v>
      </c>
      <c r="D41" s="112">
        <f t="shared" ref="D41:L41" si="4">SUM(D38:D40)</f>
        <v>-604.72999999999956</v>
      </c>
      <c r="E41" s="112">
        <f t="shared" si="4"/>
        <v>0</v>
      </c>
      <c r="F41" s="112">
        <f t="shared" si="4"/>
        <v>2884.35</v>
      </c>
      <c r="G41" s="112">
        <f t="shared" si="4"/>
        <v>0</v>
      </c>
      <c r="H41" s="112">
        <f>SUM(H38:H40)</f>
        <v>83845.53</v>
      </c>
      <c r="I41" s="113">
        <f t="shared" si="4"/>
        <v>58599.635000000002</v>
      </c>
      <c r="J41" s="114">
        <f t="shared" si="4"/>
        <v>25245.895000000004</v>
      </c>
      <c r="K41" s="112">
        <f t="shared" si="4"/>
        <v>0</v>
      </c>
      <c r="L41" s="115">
        <f t="shared" si="4"/>
        <v>25245.895000000004</v>
      </c>
    </row>
    <row r="42" spans="1:14" s="104" customFormat="1" ht="41.25" customHeight="1" x14ac:dyDescent="0.2">
      <c r="A42" s="105" t="s">
        <v>35</v>
      </c>
      <c r="B42" s="106">
        <v>0</v>
      </c>
      <c r="C42" s="117">
        <v>5457.26</v>
      </c>
      <c r="D42" s="117"/>
      <c r="E42" s="118"/>
      <c r="F42" s="106"/>
      <c r="G42" s="106"/>
      <c r="H42" s="98">
        <f t="shared" si="2"/>
        <v>5457.26</v>
      </c>
      <c r="I42" s="107">
        <f>E15-I43</f>
        <v>5457.1530000000002</v>
      </c>
      <c r="J42" s="119">
        <f>H42-I42</f>
        <v>0.1069999999999709</v>
      </c>
      <c r="K42" s="110"/>
      <c r="L42" s="108">
        <f t="shared" ref="L42:L60" si="5">J42-K42</f>
        <v>0.1069999999999709</v>
      </c>
    </row>
    <row r="43" spans="1:14" s="104" customFormat="1" ht="36" x14ac:dyDescent="0.2">
      <c r="A43" s="105" t="s">
        <v>36</v>
      </c>
      <c r="B43" s="106"/>
      <c r="C43" s="117">
        <v>1066.74</v>
      </c>
      <c r="D43" s="117"/>
      <c r="E43" s="118"/>
      <c r="F43" s="106"/>
      <c r="G43" s="106"/>
      <c r="H43" s="98">
        <f t="shared" si="2"/>
        <v>1066.74</v>
      </c>
      <c r="I43" s="107">
        <f>1066.74</f>
        <v>1066.74</v>
      </c>
      <c r="J43" s="119">
        <f>H43-I43</f>
        <v>0</v>
      </c>
      <c r="K43" s="110"/>
      <c r="L43" s="108">
        <f t="shared" si="5"/>
        <v>0</v>
      </c>
    </row>
    <row r="44" spans="1:14" s="116" customFormat="1" ht="25.15" customHeight="1" x14ac:dyDescent="0.2">
      <c r="A44" s="111" t="s">
        <v>34</v>
      </c>
      <c r="B44" s="112">
        <f>SUM(B41:B43)</f>
        <v>7595.5499999999993</v>
      </c>
      <c r="C44" s="112">
        <f t="shared" ref="C44:L44" si="6">SUM(C41:C43)</f>
        <v>80494.36</v>
      </c>
      <c r="D44" s="112">
        <f t="shared" si="6"/>
        <v>-604.72999999999956</v>
      </c>
      <c r="E44" s="112">
        <f t="shared" si="6"/>
        <v>0</v>
      </c>
      <c r="F44" s="112">
        <f t="shared" si="6"/>
        <v>2884.35</v>
      </c>
      <c r="G44" s="112">
        <f t="shared" si="6"/>
        <v>0</v>
      </c>
      <c r="H44" s="112">
        <f t="shared" si="6"/>
        <v>90369.53</v>
      </c>
      <c r="I44" s="113">
        <f t="shared" si="6"/>
        <v>65123.527999999998</v>
      </c>
      <c r="J44" s="114">
        <f t="shared" si="6"/>
        <v>25246.002000000004</v>
      </c>
      <c r="K44" s="112">
        <f t="shared" si="6"/>
        <v>0</v>
      </c>
      <c r="L44" s="115">
        <f t="shared" si="6"/>
        <v>25246.002000000004</v>
      </c>
      <c r="M44" s="120"/>
    </row>
    <row r="45" spans="1:14" s="104" customFormat="1" ht="54" x14ac:dyDescent="0.2">
      <c r="A45" s="105" t="s">
        <v>37</v>
      </c>
      <c r="B45" s="106">
        <v>0</v>
      </c>
      <c r="C45" s="117">
        <v>5264.67</v>
      </c>
      <c r="D45" s="117"/>
      <c r="E45" s="109">
        <f>-324.53/100*53</f>
        <v>-172.0009</v>
      </c>
      <c r="F45" s="106"/>
      <c r="G45" s="106"/>
      <c r="H45" s="98">
        <f t="shared" ref="H45:H47" si="7">B45+C45+D45+E45+F45+G45</f>
        <v>5092.6691000000001</v>
      </c>
      <c r="I45" s="107">
        <f>E19</f>
        <v>5092.67</v>
      </c>
      <c r="J45" s="119">
        <f>H45-I45</f>
        <v>-9.0000000000145519E-4</v>
      </c>
      <c r="K45" s="110"/>
      <c r="L45" s="108">
        <f t="shared" ref="L45" si="8">J45-K45</f>
        <v>-9.0000000000145519E-4</v>
      </c>
    </row>
    <row r="46" spans="1:14" s="116" customFormat="1" ht="25.15" customHeight="1" x14ac:dyDescent="0.2">
      <c r="A46" s="111" t="s">
        <v>34</v>
      </c>
      <c r="B46" s="112">
        <f t="shared" ref="B46:I46" si="9">SUM(B44:B45)</f>
        <v>7595.5499999999993</v>
      </c>
      <c r="C46" s="112">
        <f t="shared" si="9"/>
        <v>85759.03</v>
      </c>
      <c r="D46" s="112">
        <f t="shared" si="9"/>
        <v>-604.72999999999956</v>
      </c>
      <c r="E46" s="112">
        <f t="shared" si="9"/>
        <v>-172.0009</v>
      </c>
      <c r="F46" s="112">
        <f t="shared" si="9"/>
        <v>2884.35</v>
      </c>
      <c r="G46" s="112">
        <f t="shared" si="9"/>
        <v>0</v>
      </c>
      <c r="H46" s="112">
        <f t="shared" si="9"/>
        <v>95462.199099999998</v>
      </c>
      <c r="I46" s="113">
        <f t="shared" si="9"/>
        <v>70216.198000000004</v>
      </c>
      <c r="J46" s="121">
        <f>J44+J45</f>
        <v>25246.001100000005</v>
      </c>
      <c r="K46" s="122">
        <f>K44+K45</f>
        <v>0</v>
      </c>
      <c r="L46" s="115">
        <f t="shared" si="5"/>
        <v>25246.001100000005</v>
      </c>
    </row>
    <row r="47" spans="1:14" s="104" customFormat="1" ht="25.15" customHeight="1" x14ac:dyDescent="0.2">
      <c r="A47" s="123" t="s">
        <v>38</v>
      </c>
      <c r="B47" s="106">
        <v>1279.8599999999999</v>
      </c>
      <c r="C47" s="124">
        <v>4610.3999999999996</v>
      </c>
      <c r="D47" s="124">
        <f>-B47</f>
        <v>-1279.8599999999999</v>
      </c>
      <c r="E47" s="109">
        <f>-324.53/100*47</f>
        <v>-152.5291</v>
      </c>
      <c r="F47" s="106"/>
      <c r="G47" s="106"/>
      <c r="H47" s="98">
        <f t="shared" si="7"/>
        <v>4457.8708999999999</v>
      </c>
      <c r="I47" s="107">
        <f>E20</f>
        <v>2400</v>
      </c>
      <c r="J47" s="119">
        <f t="shared" ref="J47:J55" si="10">H47-I47</f>
        <v>2057.8708999999999</v>
      </c>
      <c r="K47" s="110"/>
      <c r="L47" s="108">
        <f t="shared" si="5"/>
        <v>2057.8708999999999</v>
      </c>
    </row>
    <row r="48" spans="1:14" s="104" customFormat="1" ht="25.15" customHeight="1" x14ac:dyDescent="0.2">
      <c r="A48" s="125" t="s">
        <v>39</v>
      </c>
      <c r="B48" s="126">
        <f t="shared" ref="B48:I48" si="11">SUM(B46:B47)</f>
        <v>8875.41</v>
      </c>
      <c r="C48" s="126">
        <f t="shared" si="11"/>
        <v>90369.43</v>
      </c>
      <c r="D48" s="112">
        <f>SUM(D46:D47)</f>
        <v>-1884.5899999999995</v>
      </c>
      <c r="E48" s="112">
        <f t="shared" si="11"/>
        <v>-324.52999999999997</v>
      </c>
      <c r="F48" s="112">
        <f t="shared" si="11"/>
        <v>2884.35</v>
      </c>
      <c r="G48" s="112">
        <f t="shared" si="11"/>
        <v>0</v>
      </c>
      <c r="H48" s="112">
        <f t="shared" si="11"/>
        <v>99920.069999999992</v>
      </c>
      <c r="I48" s="113">
        <f t="shared" si="11"/>
        <v>72616.198000000004</v>
      </c>
      <c r="J48" s="121">
        <f>J46+J47</f>
        <v>27303.872000000003</v>
      </c>
      <c r="K48" s="122">
        <f>K46+K47</f>
        <v>0</v>
      </c>
      <c r="L48" s="115">
        <f t="shared" si="5"/>
        <v>27303.872000000003</v>
      </c>
      <c r="M48" s="127"/>
    </row>
    <row r="49" spans="1:14" s="104" customFormat="1" ht="144" x14ac:dyDescent="0.2">
      <c r="A49" s="128" t="s">
        <v>40</v>
      </c>
      <c r="B49" s="129"/>
      <c r="C49" s="130">
        <v>385.75</v>
      </c>
      <c r="D49" s="131"/>
      <c r="E49" s="132"/>
      <c r="F49" s="132"/>
      <c r="G49" s="132"/>
      <c r="H49" s="126">
        <f>B49+C49+D49+E49+F49+G49</f>
        <v>385.75</v>
      </c>
      <c r="I49" s="133"/>
      <c r="J49" s="121">
        <f>H49-I49</f>
        <v>385.75</v>
      </c>
      <c r="K49" s="112"/>
      <c r="L49" s="134">
        <f t="shared" si="5"/>
        <v>385.75</v>
      </c>
      <c r="M49" s="127"/>
    </row>
    <row r="50" spans="1:14" s="104" customFormat="1" ht="58.5" customHeight="1" x14ac:dyDescent="0.2">
      <c r="A50" s="128" t="s">
        <v>41</v>
      </c>
      <c r="B50" s="129"/>
      <c r="C50" s="130">
        <v>2877.9</v>
      </c>
      <c r="D50" s="131"/>
      <c r="E50" s="135"/>
      <c r="F50" s="135"/>
      <c r="G50" s="135"/>
      <c r="H50" s="126">
        <f>B50+C50+D50+E50+F50+G50</f>
        <v>2877.9</v>
      </c>
      <c r="I50" s="133"/>
      <c r="J50" s="121">
        <f>H50-I50</f>
        <v>2877.9</v>
      </c>
      <c r="K50" s="112"/>
      <c r="L50" s="134">
        <f t="shared" si="5"/>
        <v>2877.9</v>
      </c>
      <c r="M50" s="127"/>
    </row>
    <row r="51" spans="1:14" s="104" customFormat="1" ht="57" customHeight="1" x14ac:dyDescent="0.2">
      <c r="A51" s="128" t="s">
        <v>42</v>
      </c>
      <c r="B51" s="130">
        <v>2380.46</v>
      </c>
      <c r="C51" s="129"/>
      <c r="D51" s="131"/>
      <c r="E51" s="135"/>
      <c r="F51" s="135"/>
      <c r="G51" s="135"/>
      <c r="H51" s="126">
        <f>B51+C51+D51+E51+F51+G51</f>
        <v>2380.46</v>
      </c>
      <c r="I51" s="133"/>
      <c r="J51" s="121">
        <f>H51-I51</f>
        <v>2380.46</v>
      </c>
      <c r="K51" s="112"/>
      <c r="L51" s="134">
        <f t="shared" si="5"/>
        <v>2380.46</v>
      </c>
      <c r="M51" s="127"/>
    </row>
    <row r="52" spans="1:14" s="104" customFormat="1" ht="25.15" customHeight="1" x14ac:dyDescent="0.2">
      <c r="A52" s="136" t="s">
        <v>43</v>
      </c>
      <c r="B52" s="137">
        <f>SUM(B49:B51)</f>
        <v>2380.46</v>
      </c>
      <c r="C52" s="137">
        <f t="shared" ref="C52:K52" si="12">SUM(C49:C51)</f>
        <v>3263.65</v>
      </c>
      <c r="D52" s="112">
        <f t="shared" si="12"/>
        <v>0</v>
      </c>
      <c r="E52" s="112">
        <f t="shared" si="12"/>
        <v>0</v>
      </c>
      <c r="F52" s="112">
        <f t="shared" si="12"/>
        <v>0</v>
      </c>
      <c r="G52" s="112">
        <f t="shared" si="12"/>
        <v>0</v>
      </c>
      <c r="H52" s="112">
        <f t="shared" si="12"/>
        <v>5644.1100000000006</v>
      </c>
      <c r="I52" s="112">
        <f t="shared" si="12"/>
        <v>0</v>
      </c>
      <c r="J52" s="112">
        <f t="shared" si="12"/>
        <v>5644.1100000000006</v>
      </c>
      <c r="K52" s="112">
        <f t="shared" si="12"/>
        <v>0</v>
      </c>
      <c r="L52" s="115">
        <f>SUM(L49:L51)</f>
        <v>5644.1100000000006</v>
      </c>
      <c r="M52" s="127"/>
      <c r="N52" s="138"/>
    </row>
    <row r="53" spans="1:14" s="104" customFormat="1" ht="25.15" customHeight="1" x14ac:dyDescent="0.2">
      <c r="A53" s="111" t="s">
        <v>44</v>
      </c>
      <c r="B53" s="112">
        <f>B48+B52</f>
        <v>11255.869999999999</v>
      </c>
      <c r="C53" s="112">
        <f t="shared" ref="C53:L53" si="13">C48+C52</f>
        <v>93633.079999999987</v>
      </c>
      <c r="D53" s="112">
        <f t="shared" si="13"/>
        <v>-1884.5899999999995</v>
      </c>
      <c r="E53" s="112">
        <f>E48+E52</f>
        <v>-324.52999999999997</v>
      </c>
      <c r="F53" s="112">
        <f t="shared" si="13"/>
        <v>2884.35</v>
      </c>
      <c r="G53" s="112">
        <f t="shared" si="13"/>
        <v>0</v>
      </c>
      <c r="H53" s="112">
        <f>H48+H52</f>
        <v>105564.18</v>
      </c>
      <c r="I53" s="112">
        <f t="shared" si="13"/>
        <v>72616.198000000004</v>
      </c>
      <c r="J53" s="112">
        <f t="shared" si="13"/>
        <v>32947.982000000004</v>
      </c>
      <c r="K53" s="112">
        <f t="shared" si="13"/>
        <v>0</v>
      </c>
      <c r="L53" s="115">
        <f t="shared" si="13"/>
        <v>32947.982000000004</v>
      </c>
      <c r="M53" s="139"/>
      <c r="N53" s="138"/>
    </row>
    <row r="54" spans="1:14" s="104" customFormat="1" ht="25.15" customHeight="1" x14ac:dyDescent="0.2">
      <c r="A54" s="105" t="s">
        <v>45</v>
      </c>
      <c r="B54" s="140">
        <v>0</v>
      </c>
      <c r="C54" s="106">
        <v>4085.74</v>
      </c>
      <c r="D54" s="106"/>
      <c r="E54" s="140"/>
      <c r="F54" s="106"/>
      <c r="G54" s="140"/>
      <c r="H54" s="98">
        <f t="shared" ref="H54:H55" si="14">B54+C54+D54+E54+F54+G54</f>
        <v>4085.74</v>
      </c>
      <c r="I54" s="107">
        <f>E30</f>
        <v>3085.2</v>
      </c>
      <c r="J54" s="119">
        <f t="shared" si="10"/>
        <v>1000.54</v>
      </c>
      <c r="K54" s="141"/>
      <c r="L54" s="108">
        <f t="shared" si="5"/>
        <v>1000.54</v>
      </c>
      <c r="M54" s="127"/>
    </row>
    <row r="55" spans="1:14" s="104" customFormat="1" ht="72" x14ac:dyDescent="0.2">
      <c r="A55" s="105" t="s">
        <v>46</v>
      </c>
      <c r="B55" s="140">
        <v>3787.48</v>
      </c>
      <c r="C55" s="117">
        <v>4302.95</v>
      </c>
      <c r="D55" s="117"/>
      <c r="E55" s="118"/>
      <c r="F55" s="106"/>
      <c r="G55" s="140"/>
      <c r="H55" s="98">
        <f t="shared" si="14"/>
        <v>8090.43</v>
      </c>
      <c r="I55" s="107">
        <f>E31+E32+E33</f>
        <v>5602</v>
      </c>
      <c r="J55" s="119">
        <f t="shared" si="10"/>
        <v>2488.4300000000003</v>
      </c>
      <c r="K55" s="142"/>
      <c r="L55" s="108">
        <f t="shared" si="5"/>
        <v>2488.4300000000003</v>
      </c>
      <c r="M55" s="127"/>
      <c r="N55" s="138"/>
    </row>
    <row r="56" spans="1:14" s="104" customFormat="1" ht="25.15" customHeight="1" x14ac:dyDescent="0.2">
      <c r="A56" s="143" t="s">
        <v>47</v>
      </c>
      <c r="B56" s="132">
        <f t="shared" ref="B56:I56" si="15">SUM(B54:B55)</f>
        <v>3787.48</v>
      </c>
      <c r="C56" s="132">
        <f t="shared" si="15"/>
        <v>8388.6899999999987</v>
      </c>
      <c r="D56" s="132">
        <f t="shared" si="15"/>
        <v>0</v>
      </c>
      <c r="E56" s="132">
        <f t="shared" si="15"/>
        <v>0</v>
      </c>
      <c r="F56" s="132">
        <f t="shared" si="15"/>
        <v>0</v>
      </c>
      <c r="G56" s="132">
        <f t="shared" si="15"/>
        <v>0</v>
      </c>
      <c r="H56" s="132">
        <f t="shared" si="15"/>
        <v>12176.17</v>
      </c>
      <c r="I56" s="133">
        <f t="shared" si="15"/>
        <v>8687.2000000000007</v>
      </c>
      <c r="J56" s="121">
        <f>J54+J55</f>
        <v>3488.9700000000003</v>
      </c>
      <c r="K56" s="122">
        <f>K54+K55</f>
        <v>0</v>
      </c>
      <c r="L56" s="115">
        <f t="shared" si="5"/>
        <v>3488.9700000000003</v>
      </c>
      <c r="M56" s="127"/>
    </row>
    <row r="57" spans="1:14" s="104" customFormat="1" ht="37.9" customHeight="1" x14ac:dyDescent="0.2">
      <c r="A57" s="125" t="s">
        <v>48</v>
      </c>
      <c r="B57" s="126">
        <f>B48+B52+B56</f>
        <v>15043.349999999999</v>
      </c>
      <c r="C57" s="126">
        <f t="shared" ref="C57:K57" si="16">C48+C56</f>
        <v>98758.12</v>
      </c>
      <c r="D57" s="126">
        <f t="shared" si="16"/>
        <v>-1884.5899999999995</v>
      </c>
      <c r="E57" s="126">
        <f t="shared" si="16"/>
        <v>-324.52999999999997</v>
      </c>
      <c r="F57" s="126">
        <f t="shared" si="16"/>
        <v>2884.35</v>
      </c>
      <c r="G57" s="126">
        <f t="shared" si="16"/>
        <v>0</v>
      </c>
      <c r="H57" s="126">
        <f>H53+H56</f>
        <v>117740.34999999999</v>
      </c>
      <c r="I57" s="126">
        <f t="shared" ref="I57:J57" si="17">I53+I56</f>
        <v>81303.398000000001</v>
      </c>
      <c r="J57" s="126">
        <f t="shared" si="17"/>
        <v>36436.952000000005</v>
      </c>
      <c r="K57" s="131">
        <f t="shared" si="16"/>
        <v>0</v>
      </c>
      <c r="L57" s="134">
        <f t="shared" si="5"/>
        <v>36436.952000000005</v>
      </c>
      <c r="M57" s="138"/>
    </row>
    <row r="58" spans="1:14" s="104" customFormat="1" ht="72.599999999999994" customHeight="1" x14ac:dyDescent="0.2">
      <c r="A58" s="144" t="s">
        <v>49</v>
      </c>
      <c r="B58" s="129"/>
      <c r="C58" s="129">
        <v>17795.16</v>
      </c>
      <c r="D58" s="112"/>
      <c r="E58" s="112"/>
      <c r="F58" s="135"/>
      <c r="G58" s="135"/>
      <c r="H58" s="112">
        <f>B58+C58+D58+E58+F58+G58</f>
        <v>17795.16</v>
      </c>
      <c r="I58" s="145">
        <f>E14</f>
        <v>17795.16</v>
      </c>
      <c r="J58" s="121">
        <f t="shared" ref="J58" si="18">H58-I58</f>
        <v>0</v>
      </c>
      <c r="K58" s="126"/>
      <c r="L58" s="115">
        <f t="shared" si="5"/>
        <v>0</v>
      </c>
      <c r="M58" s="138"/>
    </row>
    <row r="59" spans="1:14" s="104" customFormat="1" ht="72.599999999999994" customHeight="1" x14ac:dyDescent="0.2">
      <c r="A59" s="144"/>
      <c r="B59" s="145">
        <f t="shared" ref="B59:H59" si="19">B57+B58</f>
        <v>15043.349999999999</v>
      </c>
      <c r="C59" s="145">
        <f t="shared" si="19"/>
        <v>116553.28</v>
      </c>
      <c r="D59" s="145">
        <f t="shared" si="19"/>
        <v>-1884.5899999999995</v>
      </c>
      <c r="E59" s="145">
        <f t="shared" si="19"/>
        <v>-324.52999999999997</v>
      </c>
      <c r="F59" s="145">
        <f t="shared" si="19"/>
        <v>2884.35</v>
      </c>
      <c r="G59" s="145">
        <f t="shared" si="19"/>
        <v>0</v>
      </c>
      <c r="H59" s="145">
        <f t="shared" si="19"/>
        <v>135535.50999999998</v>
      </c>
      <c r="I59" s="145">
        <f>I57+I58</f>
        <v>99098.558000000005</v>
      </c>
      <c r="J59" s="121"/>
      <c r="K59" s="126"/>
      <c r="L59" s="134"/>
      <c r="M59" s="138"/>
    </row>
    <row r="60" spans="1:14" s="104" customFormat="1" ht="156" customHeight="1" x14ac:dyDescent="0.2">
      <c r="A60" s="144" t="s">
        <v>50</v>
      </c>
      <c r="B60" s="132">
        <v>38286.65</v>
      </c>
      <c r="C60" s="132">
        <v>44000</v>
      </c>
      <c r="D60" s="132">
        <v>0</v>
      </c>
      <c r="E60" s="132"/>
      <c r="F60" s="132"/>
      <c r="G60" s="135"/>
      <c r="H60" s="126">
        <f>B60+C60+D60+E60+F60+G60</f>
        <v>82286.649999999994</v>
      </c>
      <c r="I60" s="145">
        <f>44720.75+555+660+92.75+42.75</f>
        <v>46071.25</v>
      </c>
      <c r="J60" s="121">
        <f>H60-I60</f>
        <v>36215.399999999994</v>
      </c>
      <c r="K60" s="126"/>
      <c r="L60" s="134">
        <f t="shared" si="5"/>
        <v>36215.399999999994</v>
      </c>
    </row>
    <row r="61" spans="1:14" s="104" customFormat="1" ht="37.9" customHeight="1" thickBot="1" x14ac:dyDescent="0.25">
      <c r="A61" s="146" t="s">
        <v>51</v>
      </c>
      <c r="B61" s="147">
        <f>B48+B52+B56+B58+B60</f>
        <v>53330</v>
      </c>
      <c r="C61" s="147">
        <f>C48+C52+C56+C58+C60</f>
        <v>163816.93</v>
      </c>
      <c r="D61" s="147">
        <f t="shared" ref="D61:G61" si="20">D48+D52+D56+D58+D60</f>
        <v>-1884.5899999999995</v>
      </c>
      <c r="E61" s="147">
        <f t="shared" si="20"/>
        <v>-324.52999999999997</v>
      </c>
      <c r="F61" s="147">
        <f t="shared" si="20"/>
        <v>2884.35</v>
      </c>
      <c r="G61" s="148">
        <f t="shared" si="20"/>
        <v>0</v>
      </c>
      <c r="H61" s="148">
        <f>H48+H52+H56+H58+H60</f>
        <v>217822.15999999997</v>
      </c>
      <c r="I61" s="148">
        <f t="shared" ref="I61:M61" si="21">I48+I52+I56+I58+I60</f>
        <v>145169.80800000002</v>
      </c>
      <c r="J61" s="148">
        <f t="shared" si="21"/>
        <v>72652.351999999999</v>
      </c>
      <c r="K61" s="148">
        <f t="shared" si="21"/>
        <v>0</v>
      </c>
      <c r="L61" s="149">
        <f t="shared" si="21"/>
        <v>72652.351999999999</v>
      </c>
      <c r="M61" s="150">
        <f t="shared" si="21"/>
        <v>0</v>
      </c>
    </row>
    <row r="62" spans="1:14" ht="18" x14ac:dyDescent="0.25">
      <c r="A62" s="151" t="s">
        <v>52</v>
      </c>
      <c r="B62" s="152"/>
      <c r="C62" s="152"/>
      <c r="D62" s="152"/>
      <c r="E62" s="153"/>
      <c r="F62" s="152"/>
      <c r="G62" s="152"/>
      <c r="H62" s="152"/>
      <c r="I62" s="152"/>
      <c r="J62" s="152"/>
      <c r="K62" s="152"/>
      <c r="L62" s="152"/>
    </row>
    <row r="63" spans="1:14" ht="18" x14ac:dyDescent="0.25">
      <c r="A63" s="154" t="s">
        <v>53</v>
      </c>
      <c r="B63" s="154"/>
      <c r="C63" s="154"/>
      <c r="D63" s="152"/>
      <c r="E63" s="153"/>
      <c r="F63" s="152"/>
      <c r="G63" s="152"/>
      <c r="H63" s="152"/>
      <c r="I63" s="152"/>
      <c r="J63" s="152"/>
      <c r="K63" s="153"/>
      <c r="L63" s="152"/>
    </row>
    <row r="64" spans="1:14" ht="18" x14ac:dyDescent="0.25">
      <c r="A64" s="15" t="s">
        <v>54</v>
      </c>
      <c r="B64" s="15"/>
      <c r="C64" s="15"/>
      <c r="D64" s="152"/>
      <c r="E64" s="152"/>
      <c r="F64" s="152"/>
      <c r="G64" s="152"/>
      <c r="H64" s="152"/>
      <c r="I64" s="152"/>
      <c r="J64" s="152"/>
      <c r="K64" s="155"/>
      <c r="L64" s="152"/>
    </row>
    <row r="65" spans="2:2" x14ac:dyDescent="0.2">
      <c r="B65" t="s">
        <v>55</v>
      </c>
    </row>
  </sheetData>
  <mergeCells count="12">
    <mergeCell ref="E7:F7"/>
    <mergeCell ref="E8:F8"/>
    <mergeCell ref="E9:F9"/>
    <mergeCell ref="A36:L36"/>
    <mergeCell ref="A63:C63"/>
    <mergeCell ref="A64:C64"/>
    <mergeCell ref="A1:N1"/>
    <mergeCell ref="A2:N2"/>
    <mergeCell ref="A3:N3"/>
    <mergeCell ref="A4:M4"/>
    <mergeCell ref="E5:F5"/>
    <mergeCell ref="E6:F6"/>
  </mergeCells>
  <pageMargins left="0.19685039370078741" right="0.19685039370078741" top="0.98425196850393704" bottom="0.98425196850393704" header="0.51181102362204722" footer="0.51181102362204722"/>
  <pageSetup paperSize="9" scale="47" fitToHeight="0" orientation="landscape" verticalDpi="300" r:id="rId1"/>
  <headerFooter alignWithMargins="0"/>
  <rowBreaks count="1" manualBreakCount="1">
    <brk id="3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RIEPILOGO</vt:lpstr>
      <vt:lpstr>RIEPILOGO!Area_stampa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2021-06-27T03:52:39Z</dcterms:created>
  <dcterms:modified xsi:type="dcterms:W3CDTF">2021-06-27T03:53:03Z</dcterms:modified>
</cp:coreProperties>
</file>